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00" windowWidth="28860" windowHeight="6360" firstSheet="1" activeTab="3"/>
  </bookViews>
  <sheets>
    <sheet name="ΜΑΓΓΟΣ" sheetId="36" r:id="rId1"/>
    <sheet name="ΒΙΓΛΑ" sheetId="37" r:id="rId2"/>
    <sheet name="ΤΖΑΝΟΥΜΕΪΚΑ" sheetId="38" r:id="rId3"/>
    <sheet name="ΣΥΝΟΛΟ ΤΕΛΙΚΟ" sheetId="42" r:id="rId4"/>
  </sheets>
  <calcPr calcId="125725" fullPrecision="0"/>
</workbook>
</file>

<file path=xl/calcChain.xml><?xml version="1.0" encoding="utf-8"?>
<calcChain xmlns="http://schemas.openxmlformats.org/spreadsheetml/2006/main">
  <c r="F8" i="42"/>
  <c r="I73"/>
  <c r="I72"/>
  <c r="I71"/>
  <c r="I66"/>
  <c r="I67" s="1"/>
  <c r="I65"/>
  <c r="I63"/>
  <c r="H63"/>
  <c r="H47"/>
  <c r="H48"/>
  <c r="H49"/>
  <c r="H50"/>
  <c r="H51"/>
  <c r="H52"/>
  <c r="H53"/>
  <c r="H54"/>
  <c r="H55"/>
  <c r="H56"/>
  <c r="H57"/>
  <c r="H58"/>
  <c r="H59"/>
  <c r="H60"/>
  <c r="H61"/>
  <c r="H62"/>
  <c r="H44"/>
  <c r="F46"/>
  <c r="H46" s="1"/>
  <c r="H21"/>
  <c r="H22"/>
  <c r="H25"/>
  <c r="H27"/>
  <c r="H29"/>
  <c r="H30"/>
  <c r="H31"/>
  <c r="H32"/>
  <c r="H33"/>
  <c r="H34"/>
  <c r="F27" i="37"/>
  <c r="F21"/>
  <c r="F28"/>
  <c r="F49"/>
  <c r="F45"/>
  <c r="F38"/>
  <c r="F33"/>
  <c r="F31"/>
  <c r="F22"/>
  <c r="F49" i="38"/>
  <c r="F47"/>
  <c r="G28" i="37"/>
  <c r="G24" i="42"/>
  <c r="F38" i="38"/>
  <c r="F50" i="42" l="1"/>
  <c r="H38" i="38"/>
  <c r="F28"/>
  <c r="G35" i="42"/>
  <c r="G28"/>
  <c r="G23"/>
  <c r="G20"/>
  <c r="H18"/>
  <c r="H17"/>
  <c r="H35" i="38"/>
  <c r="H24"/>
  <c r="H49"/>
  <c r="F48"/>
  <c r="H48" s="1"/>
  <c r="H47"/>
  <c r="F45"/>
  <c r="H45" s="1"/>
  <c r="F33"/>
  <c r="H33" s="1"/>
  <c r="F31"/>
  <c r="H31" s="1"/>
  <c r="F27"/>
  <c r="H27" s="1"/>
  <c r="G22"/>
  <c r="F22"/>
  <c r="F21"/>
  <c r="H21" s="1"/>
  <c r="H46"/>
  <c r="H43"/>
  <c r="G38"/>
  <c r="H36"/>
  <c r="G33"/>
  <c r="G27"/>
  <c r="H26"/>
  <c r="H20"/>
  <c r="H19"/>
  <c r="H17"/>
  <c r="H16"/>
  <c r="F49" i="42"/>
  <c r="F48"/>
  <c r="G38" i="37"/>
  <c r="G33"/>
  <c r="H31"/>
  <c r="F26" i="42"/>
  <c r="H26" s="1"/>
  <c r="G27" i="37"/>
  <c r="F23" i="42"/>
  <c r="H23" l="1"/>
  <c r="H51" i="38"/>
  <c r="I51" s="1"/>
  <c r="H33" i="37"/>
  <c r="H35" s="1"/>
  <c r="F28" i="42"/>
  <c r="H28" s="1"/>
  <c r="F24"/>
  <c r="H24" s="1"/>
  <c r="H28" i="38"/>
  <c r="H29" s="1"/>
  <c r="I29" s="1"/>
  <c r="H38" i="37"/>
  <c r="H40" s="1"/>
  <c r="I40" s="1"/>
  <c r="H40" i="38"/>
  <c r="I40" s="1"/>
  <c r="F35" i="42"/>
  <c r="H35" s="1"/>
  <c r="I35" i="38"/>
  <c r="H22"/>
  <c r="I24" s="1"/>
  <c r="H27" i="37"/>
  <c r="F19" i="42"/>
  <c r="H19" s="1"/>
  <c r="G22" i="37"/>
  <c r="F20" i="42"/>
  <c r="H20" s="1"/>
  <c r="H36" l="1"/>
  <c r="I36" s="1"/>
  <c r="I39" s="1"/>
  <c r="I43" s="1"/>
  <c r="I41" i="38"/>
  <c r="I55" s="1"/>
  <c r="I58" s="1"/>
  <c r="I59" s="1"/>
  <c r="H35" i="36"/>
  <c r="H49" i="37"/>
  <c r="H48"/>
  <c r="H47"/>
  <c r="H46"/>
  <c r="H45"/>
  <c r="H43"/>
  <c r="H36"/>
  <c r="H28"/>
  <c r="H29" s="1"/>
  <c r="H26"/>
  <c r="H22"/>
  <c r="H21"/>
  <c r="H20"/>
  <c r="H19"/>
  <c r="H17"/>
  <c r="H16"/>
  <c r="G19" i="36"/>
  <c r="H19" s="1"/>
  <c r="H21" s="1"/>
  <c r="I21" s="1"/>
  <c r="H49"/>
  <c r="H48"/>
  <c r="H47"/>
  <c r="H46"/>
  <c r="H45"/>
  <c r="H43"/>
  <c r="H42"/>
  <c r="G37"/>
  <c r="H37" s="1"/>
  <c r="H36"/>
  <c r="H31"/>
  <c r="H33" s="1"/>
  <c r="H30"/>
  <c r="G26"/>
  <c r="H26" s="1"/>
  <c r="H25"/>
  <c r="H24"/>
  <c r="H23"/>
  <c r="H18"/>
  <c r="H17"/>
  <c r="H16"/>
  <c r="H24" i="37" l="1"/>
  <c r="I24" s="1"/>
  <c r="I60" i="38"/>
  <c r="I61" s="1"/>
  <c r="I63" s="1"/>
  <c r="I29" i="37"/>
  <c r="I35"/>
  <c r="H51"/>
  <c r="I51" s="1"/>
  <c r="I33" i="36"/>
  <c r="H39"/>
  <c r="I39" s="1"/>
  <c r="H51"/>
  <c r="I51" s="1"/>
  <c r="H28"/>
  <c r="I28" s="1"/>
  <c r="I68" i="42" l="1"/>
  <c r="I69" s="1"/>
  <c r="I64" i="38"/>
  <c r="I65" s="1"/>
  <c r="I41" i="37"/>
  <c r="I55" s="1"/>
  <c r="I58" s="1"/>
  <c r="I59" s="1"/>
  <c r="I41" i="36"/>
  <c r="I55" s="1"/>
  <c r="I58" s="1"/>
  <c r="I59" s="1"/>
  <c r="I60" i="37" l="1"/>
  <c r="I61" s="1"/>
  <c r="I63" s="1"/>
  <c r="I60" i="36"/>
  <c r="I61" s="1"/>
  <c r="I63" s="1"/>
  <c r="I64" i="37" l="1"/>
  <c r="I65" s="1"/>
  <c r="I64" i="36"/>
  <c r="I65" s="1"/>
</calcChain>
</file>

<file path=xl/sharedStrings.xml><?xml version="1.0" encoding="utf-8"?>
<sst xmlns="http://schemas.openxmlformats.org/spreadsheetml/2006/main" count="475" uniqueCount="173">
  <si>
    <t>Αναθεώρηση</t>
  </si>
  <si>
    <t>ΕΛΛΗΝΙΚΗ ΔΗΜΟΚΡΑΤΙΑ</t>
  </si>
  <si>
    <t>ΠΕΡΙΦΕΡΕΙΑ ΗΠΕΙΡΟΥ</t>
  </si>
  <si>
    <t>α/α</t>
  </si>
  <si>
    <t>Είδος εργασίας</t>
  </si>
  <si>
    <t>Μερική</t>
  </si>
  <si>
    <t>Ολική</t>
  </si>
  <si>
    <t>ΓΕ και ΟΕ 18 %</t>
  </si>
  <si>
    <t>ΠΕΡΙΦΕΡΕΙΑΚΗ ΕΝΟΤΗΤΑ ΑΡΤΑΣ</t>
  </si>
  <si>
    <t>ΔΙΕΥΘΥΝΣΗ ΤΕΧΝΙΚΩΝ ΕΡΓΩΝ</t>
  </si>
  <si>
    <t>Απρόβλεπτα  15%</t>
  </si>
  <si>
    <t>ΥΔΡ 6054</t>
  </si>
  <si>
    <t>ΦΠΑ 24 %</t>
  </si>
  <si>
    <t xml:space="preserve">Αλεξία Παππά </t>
  </si>
  <si>
    <t>Συνολική Δαπάνη Έργου κατά τη μελέτη (ΣΣ)</t>
  </si>
  <si>
    <t>Σύνολο Σ1</t>
  </si>
  <si>
    <t>Σύνολο Σ2</t>
  </si>
  <si>
    <t>Συνολική δαπάνη έργου (Σ3)</t>
  </si>
  <si>
    <t>Άθροισμα Δαπανών εργασιών κατά τη μελέτη (Σσ)</t>
  </si>
  <si>
    <t>Τμήμα Δομών Περιβάλλοντος</t>
  </si>
  <si>
    <t>Χρηματοδότηση:</t>
  </si>
  <si>
    <t>Έργο:</t>
  </si>
  <si>
    <t>Π Ρ Ο Ϋ Π Ο Λ Ο Γ Ι Σ Μ Ο Σ  Μ Ε Λ Ε Τ Η Σ</t>
  </si>
  <si>
    <t>α/α Τιμολογίου</t>
  </si>
  <si>
    <t>Άρθρο αναθεώρησης</t>
  </si>
  <si>
    <t>Μοναδα Μέτ/σης</t>
  </si>
  <si>
    <t>Ποσότητες</t>
  </si>
  <si>
    <t>Τιμή μονάδας</t>
  </si>
  <si>
    <t xml:space="preserve">Δ Α Π Α Ν Η </t>
  </si>
  <si>
    <t>Αρχιτέκτονας Μηχανικός</t>
  </si>
  <si>
    <t>ΘΕΩΡΗΘΗΚΕ</t>
  </si>
  <si>
    <t>ΕΛΕΓΧΘΗΚΕ</t>
  </si>
  <si>
    <t>Ο Διευθυντής Τ.Ε</t>
  </si>
  <si>
    <t>4. ΚΑΘΑΙΡΕΣΕΙΣ - ΑΠΟΞΗΛΩΣΕΙΣ - ΚΑΘΑΡΙΣΜΟΙ - ΑΠΟΚΑΤΑΣΤΑΣΕΙΣ</t>
  </si>
  <si>
    <t>Προϋπολογισμός:</t>
  </si>
  <si>
    <t>Άθροισμα (ΣσΑ')</t>
  </si>
  <si>
    <t>Άθροισμα (ΣσΒ')</t>
  </si>
  <si>
    <t xml:space="preserve">ΟΜΑΔΑ Α' </t>
  </si>
  <si>
    <t xml:space="preserve"> Άρτα,  ………………...2021</t>
  </si>
  <si>
    <t xml:space="preserve"> Άρτα,  ………………….2021</t>
  </si>
  <si>
    <t xml:space="preserve"> Άρτα,  …………………..2021</t>
  </si>
  <si>
    <t xml:space="preserve"> Ο Συντάξας</t>
  </si>
  <si>
    <t>ΟΜΑΔΑ B TEXNIKA EΡΓΑ (ΣΚΥΡΟΔΕΜΑΤΑ)</t>
  </si>
  <si>
    <t>9.  ΚΑΤΑΣΚΕΥΕΣ ΑΠΟ ΣΚΥΡΟΔΕΜΑ και ΦΡΕΑΤΙΑ</t>
  </si>
  <si>
    <t>9.01</t>
  </si>
  <si>
    <t>Ξυλότυποι ή σιδηρότυποι επιπέδων επιφανειών</t>
  </si>
  <si>
    <t>ΥΔΡ 6301</t>
  </si>
  <si>
    <r>
      <t>m</t>
    </r>
    <r>
      <rPr>
        <vertAlign val="superscript"/>
        <sz val="9"/>
        <rFont val="Arial"/>
        <family val="2"/>
        <charset val="161"/>
      </rPr>
      <t>2</t>
    </r>
  </si>
  <si>
    <t>9.10</t>
  </si>
  <si>
    <t>Παραγωγή, μεταφορά, διάστρωση συμπύκνωση &amp; συντήρηση σκυροδέματος</t>
  </si>
  <si>
    <t>9.10.03</t>
  </si>
  <si>
    <t>Για κατασκευές από σκυρόδεμα κατηγορίας C12/15</t>
  </si>
  <si>
    <t>ΥΔΡ 6326</t>
  </si>
  <si>
    <r>
      <t>m</t>
    </r>
    <r>
      <rPr>
        <vertAlign val="superscript"/>
        <sz val="9"/>
        <rFont val="Arial"/>
        <family val="2"/>
        <charset val="161"/>
      </rPr>
      <t>3</t>
    </r>
  </si>
  <si>
    <t>9.10.04</t>
  </si>
  <si>
    <t>Για κατασκευές από σκυρόδεμα κατηγορίας C16/20</t>
  </si>
  <si>
    <t>ΥΔΡ 6327</t>
  </si>
  <si>
    <t>9.26</t>
  </si>
  <si>
    <t>Προμήθεια και τοποθέτηση σιδηρού οπλισμού σκυροδεμάτων υδραυλικών έργων</t>
  </si>
  <si>
    <t>ΥΔΡ 6311</t>
  </si>
  <si>
    <t>kg</t>
  </si>
  <si>
    <t>5. ΕΠΙΧΩΣΕΙΣ – ΕΓΚΙΒΩΤΙΣΜΟΙ – ΕΞΥΓΙΑΝΣΕΙΣ</t>
  </si>
  <si>
    <t>5.01</t>
  </si>
  <si>
    <t>Κατασκευή συμπυκνωμένου αναχώματος από υλικά που έχουν προσκομισθεί επί τόπου</t>
  </si>
  <si>
    <t>ΥΔΡ 6079</t>
  </si>
  <si>
    <t>5.09</t>
  </si>
  <si>
    <t>Εξυγιαντικές στρώσεις με αμμοχαλικώδη υλικά</t>
  </si>
  <si>
    <t>5.09.02</t>
  </si>
  <si>
    <t>Εξυγιαντικές στρώσεις με θραυστό υλικό λατομείου</t>
  </si>
  <si>
    <t>ΥΔΡ 6067</t>
  </si>
  <si>
    <t>3.  ΕΚΣΚΑΦΕΣ</t>
  </si>
  <si>
    <t>3.01</t>
  </si>
  <si>
    <t>Εκσκαφές τάφρων ή διωρύγων αρδευτικών ή αποστραγγιστικών δικτύων σε εδάφη γαιώδη - ημιβραχώδη</t>
  </si>
  <si>
    <t>3.01.01</t>
  </si>
  <si>
    <t>Με την παράπλευρη απόθεση των προϊόντων εκσκαφών</t>
  </si>
  <si>
    <t>ΥΔΡ 6053</t>
  </si>
  <si>
    <t>3.01.02</t>
  </si>
  <si>
    <t>Με την φόρτωση των προϊόντων επί αυτοκινήτου και την μεταφορά στον χώρο απόθεσης ή απόρριψης σε οποιαδήποτε απόσταση</t>
  </si>
  <si>
    <t>ΔΑΝΕΙΑ - ΕΠΙΧΩΜΑΤΑ</t>
  </si>
  <si>
    <t>Α-18</t>
  </si>
  <si>
    <t>Προμήθεια δανείων</t>
  </si>
  <si>
    <t>ΟΔΟ-1510</t>
  </si>
  <si>
    <t>4.  ΚΑΘΑΙΡΕΣΕΙΣ - ΑΠΟΞΗΛΩΣΕΙΣ - ΚΑΘΑΡΙΣΜΟΙ - ΑΠΟΚΑΤΑΣΤΑΣΕΙΣ</t>
  </si>
  <si>
    <t>4.07</t>
  </si>
  <si>
    <t xml:space="preserve">Επίστρωση αγροτικών οδών με αμμοχαλικώδη υλικά  </t>
  </si>
  <si>
    <t>75 % ΥΔΡ 6251       25% ΥΔΡ 6253</t>
  </si>
  <si>
    <t>Γεώργιος Δάφνος</t>
  </si>
  <si>
    <t>Msc Τοπογραφός Μηχ/κός ΤΕ</t>
  </si>
  <si>
    <t>ΜΑΓΓΟΣ</t>
  </si>
  <si>
    <t>Α-18.2</t>
  </si>
  <si>
    <t>Δάνεια θραυστών επίλεκτων υλικών δανειοθαλάμων Κατηγορίας Ε4</t>
  </si>
  <si>
    <t>Ο Αν. Προϊστάμενος ΤΔΠ</t>
  </si>
  <si>
    <t>Ιωάννης Τσιρώνης</t>
  </si>
  <si>
    <t>Τοπογράφος Μηχανικός ΤΕ</t>
  </si>
  <si>
    <t>ΚΑΡΑΓΙΑΝΝΗΣ</t>
  </si>
  <si>
    <t>12.  ΣΩΛΗΝΩΣΕΙΣ - ΔΙΚΤΥΑ</t>
  </si>
  <si>
    <t>Προμήθεια, μεταφορά στη θέση εγκατάστασης, και τοποθέτηση προκατασκευασμένων τσιμεντοσωλήνων κατα ΕΛΟΤ ΕΝ 1916.</t>
  </si>
  <si>
    <t>12.01.01</t>
  </si>
  <si>
    <t>Τσιμεντοσωλήνες αποχέτευσης κλάσεως αντοχής 120 κατά ΕΛΟΤ ΕΝ 1916</t>
  </si>
  <si>
    <t>m</t>
  </si>
  <si>
    <t>Κατασκευές από χαλύβδινα προφίλ και λαμαρίνες, χωρίς την αντισκωριακή προστασία και την βαφή, επί τόπου του έργου</t>
  </si>
  <si>
    <t>11.05.02</t>
  </si>
  <si>
    <t>Κατασκευές με περιορισμένη μηχανουργική επεξεργασία</t>
  </si>
  <si>
    <t>ΥΔΡ 6751</t>
  </si>
  <si>
    <t>Αντισκωριακή προστασία χαλυβδίνων κατασκευών</t>
  </si>
  <si>
    <t>11.07.01</t>
  </si>
  <si>
    <t>Εφαρμογή διπλής αντισκωριακής επάλειψης (αστάρι, rust primer) με υλικό εποξειδικής βάσεως</t>
  </si>
  <si>
    <t>Τελική βαφή χαλυβδίνων κατασκευών</t>
  </si>
  <si>
    <t>11.08.04</t>
  </si>
  <si>
    <t>Τελική βαφή χαλυβδίνων κατασκευών σε διαβρωτικό περιβάλλον</t>
  </si>
  <si>
    <t>Συναρμολόγηση - εγκατάσταση μεταλλικών κατασκευών</t>
  </si>
  <si>
    <t>11.  ΜΕΤΑΛΛΙΚΑ ΣΤΟΙΧΕΙΑ ΚΑΙ ΚΑΤΑΣΚΕΥΕΣ</t>
  </si>
  <si>
    <t>6.  ANTIMETΩΠΙΣΗ ΥΔΑΤΩΝ</t>
  </si>
  <si>
    <t>Λειτουργία εργοταξιακών αντλητικών συγκροτημάτων</t>
  </si>
  <si>
    <t>6.01.01</t>
  </si>
  <si>
    <t>Αντλητικά συγκροτήματα diesel ή βενζινοκίνητα.</t>
  </si>
  <si>
    <t>6.01.01.04</t>
  </si>
  <si>
    <t>Ισχύος 5,0 έως 10,0 ΗΡ</t>
  </si>
  <si>
    <t>ΥΔΡ 6109</t>
  </si>
  <si>
    <t>h</t>
  </si>
  <si>
    <t>4.01.01</t>
  </si>
  <si>
    <t>Συνήθους ακριβείας, με χρήση αεροσυμπιεστών κλπ συμβατικών μέσων (υδραυλική σφύρα, εργαλεία πεπιεσμένου αέρα, ηλεκτροεργαλεία κλπ)</t>
  </si>
  <si>
    <t>ΥΔΡ 6082.1</t>
  </si>
  <si>
    <t>m3</t>
  </si>
  <si>
    <t>5.03</t>
  </si>
  <si>
    <t>Επιχώσεις ορυγμάτων με προϊόντα εκσκαφών χωρίς ιδιαίτερες απαιτήσεις συμπύκνωσης</t>
  </si>
  <si>
    <t>ΥΔΡ 6066</t>
  </si>
  <si>
    <t>8. ΕΡΓΑ ΠΡΟΣΤΑΣΙΑΣ ΚΟΙΤΗΣ ΚΑΙ ΠΡΑΝΩΝ</t>
  </si>
  <si>
    <r>
      <t>ΥΔΡ 8.04</t>
    </r>
    <r>
      <rPr>
        <b/>
        <i/>
        <sz val="9"/>
        <rFont val="Arial"/>
        <family val="2"/>
        <charset val="161"/>
      </rPr>
      <t xml:space="preserve">  </t>
    </r>
  </si>
  <si>
    <t>Λιθορριπές προστασίας κοίτης και πρανών</t>
  </si>
  <si>
    <t>8.04.02</t>
  </si>
  <si>
    <t>Με λίθους λατομείου, βάρους 5 έως 20 kg</t>
  </si>
  <si>
    <t>ΥΔΡ 6157.1</t>
  </si>
  <si>
    <t>9.10.05</t>
  </si>
  <si>
    <t>Για κατασκευές από σκυρόδεμα κατηγορίας C20/25</t>
  </si>
  <si>
    <t>ΥΔΡ 6329</t>
  </si>
  <si>
    <t>12.01.01.06</t>
  </si>
  <si>
    <t>Ονομαστικής διαμέτρου D800 mm</t>
  </si>
  <si>
    <t>ΥΔΡ 6551.6</t>
  </si>
  <si>
    <t>BIGLA</t>
  </si>
  <si>
    <t>ΣΑΝΠ 230 Ηπείρου</t>
  </si>
  <si>
    <t>α/α τιμολογίου</t>
  </si>
  <si>
    <t>Μ.Μ.</t>
  </si>
  <si>
    <t>Ποσό-τητες</t>
  </si>
  <si>
    <t>ΥΔΡ 3.01</t>
  </si>
  <si>
    <t>Καθαιρέσεις μεμονωμένων στοιχείων ή τμημάτων κατασκευών από οπλισμένο σκυρόδεμα.</t>
  </si>
  <si>
    <t>ΥΔΡ 4.01</t>
  </si>
  <si>
    <t>ΥΔΡ 4.07</t>
  </si>
  <si>
    <t>ΥΔΡ 5.03</t>
  </si>
  <si>
    <t>ΥΔΡ 5.09</t>
  </si>
  <si>
    <t>ΥΔΡ 6.01</t>
  </si>
  <si>
    <t>ΟΜΑΔΑ Α' ΧΩΜΑΤΟΥΡΓΙΚΑ</t>
  </si>
  <si>
    <t>Με λίθους λατομείου βάρους 5 έως 20kg</t>
  </si>
  <si>
    <t>ΥΔΡ 9.01</t>
  </si>
  <si>
    <t>ΥΔΡ 9.10</t>
  </si>
  <si>
    <t>ΥΔΡ 9.26</t>
  </si>
  <si>
    <t>ΥΔΡ 11.05</t>
  </si>
  <si>
    <t>ΥΔΡ 11.07</t>
  </si>
  <si>
    <t>ΥΔΡ 11.08</t>
  </si>
  <si>
    <t>ΥΔΡ 11.09</t>
  </si>
  <si>
    <t>ΥΔΡ 12.01</t>
  </si>
  <si>
    <t xml:space="preserve">Επένδυση αρδευτικών διωρύγων ΤΟΕΒ </t>
  </si>
  <si>
    <t>Λούρου - ΤΟΕΒ Αράχθου</t>
  </si>
  <si>
    <t>σε μεταφορά</t>
  </si>
  <si>
    <t>από μεταφορά</t>
  </si>
  <si>
    <t>Η Αν. Προϊσταμένη ΔΤΕ</t>
  </si>
  <si>
    <t>Αρχιτέκτονας Μηχανικός ΠΕ</t>
  </si>
  <si>
    <t>Παραγωγή, μεταφορά διάστρωση συμπύ-κνωση &amp; συντήρηση σκυροδέματος</t>
  </si>
  <si>
    <t>Msc Τοπογραφός Μηχανικός ΤΕ</t>
  </si>
  <si>
    <t xml:space="preserve">  Ιωάννης Τσιρώνης</t>
  </si>
  <si>
    <t xml:space="preserve">          Τοπογράφος Μηχανικός ΤΕ</t>
  </si>
  <si>
    <t xml:space="preserve"> Άρτα,  04.11.2025</t>
  </si>
  <si>
    <t>(ΚΑ 2025ΝΠ23000000)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</si>
</sst>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"/>
  </numFmts>
  <fonts count="20">
    <font>
      <sz val="10"/>
      <name val="Arial Greek"/>
      <charset val="161"/>
    </font>
    <font>
      <sz val="9"/>
      <name val="Times New Roman"/>
      <family val="1"/>
      <charset val="161"/>
    </font>
    <font>
      <b/>
      <sz val="11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b/>
      <sz val="10.5"/>
      <name val="Arial"/>
      <family val="2"/>
      <charset val="161"/>
    </font>
    <font>
      <sz val="10.5"/>
      <name val="Arial"/>
      <family val="2"/>
      <charset val="161"/>
    </font>
    <font>
      <sz val="10.5"/>
      <name val="Arial Greek"/>
      <charset val="161"/>
    </font>
    <font>
      <b/>
      <u/>
      <sz val="9"/>
      <name val="Arial"/>
      <family val="2"/>
      <charset val="161"/>
    </font>
    <font>
      <vertAlign val="superscript"/>
      <sz val="9"/>
      <name val="Arial"/>
      <family val="2"/>
      <charset val="161"/>
    </font>
    <font>
      <sz val="9"/>
      <color indexed="8"/>
      <name val="Arial"/>
      <family val="2"/>
      <charset val="161"/>
    </font>
    <font>
      <u/>
      <sz val="9"/>
      <name val="Arial"/>
      <family val="2"/>
      <charset val="161"/>
    </font>
    <font>
      <sz val="10"/>
      <color rgb="FF0000FF"/>
      <name val="Arial"/>
      <family val="2"/>
      <charset val="161"/>
    </font>
    <font>
      <sz val="9"/>
      <color rgb="FF0000FF"/>
      <name val="Arial"/>
      <family val="2"/>
      <charset val="161"/>
    </font>
    <font>
      <sz val="10"/>
      <color indexed="8"/>
      <name val="Arial"/>
      <family val="2"/>
      <charset val="161"/>
    </font>
    <font>
      <b/>
      <sz val="9"/>
      <color indexed="8"/>
      <name val="Arial"/>
      <family val="2"/>
      <charset val="161"/>
    </font>
    <font>
      <b/>
      <i/>
      <sz val="9"/>
      <name val="Arial"/>
      <family val="2"/>
      <charset val="161"/>
    </font>
    <font>
      <sz val="8.5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0" fontId="6" fillId="0" borderId="0" xfId="1" applyNumberFormat="1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0" fontId="6" fillId="0" borderId="0" xfId="1" applyNumberFormat="1" applyFont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6" fillId="0" borderId="0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15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4" fontId="5" fillId="0" borderId="0" xfId="1" applyNumberFormat="1" applyFont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left" vertical="center" wrapText="1"/>
    </xf>
    <xf numFmtId="4" fontId="7" fillId="0" borderId="0" xfId="0" applyNumberFormat="1" applyFont="1" applyFill="1" applyAlignment="1">
      <alignment horizontal="right" vertical="center" wrapText="1"/>
    </xf>
    <xf numFmtId="0" fontId="8" fillId="0" borderId="0" xfId="1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" fontId="8" fillId="0" borderId="0" xfId="1" applyNumberFormat="1" applyFont="1" applyFill="1" applyBorder="1" applyAlignment="1">
      <alignment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right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4" fontId="6" fillId="0" borderId="0" xfId="0" applyNumberFormat="1" applyFont="1" applyFill="1" applyAlignment="1">
      <alignment horizontal="left" vertical="center"/>
    </xf>
    <xf numFmtId="4" fontId="5" fillId="0" borderId="0" xfId="0" applyNumberFormat="1" applyFont="1" applyFill="1" applyAlignment="1">
      <alignment horizontal="left" vertical="center"/>
    </xf>
    <xf numFmtId="4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4" fontId="15" fillId="0" borderId="7" xfId="1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left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/>
    </xf>
    <xf numFmtId="4" fontId="3" fillId="0" borderId="11" xfId="1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1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0" fontId="3" fillId="0" borderId="7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1" applyNumberFormat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horizontal="center" vertical="center"/>
    </xf>
    <xf numFmtId="44" fontId="6" fillId="0" borderId="0" xfId="0" applyNumberFormat="1" applyFont="1" applyFill="1" applyAlignment="1">
      <alignment vertical="center"/>
    </xf>
    <xf numFmtId="0" fontId="4" fillId="0" borderId="11" xfId="0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4" fontId="3" fillId="0" borderId="10" xfId="1" applyNumberFormat="1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>
      <alignment horizontal="center" vertical="center"/>
    </xf>
    <xf numFmtId="4" fontId="15" fillId="0" borderId="7" xfId="1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wrapText="1"/>
    </xf>
    <xf numFmtId="0" fontId="4" fillId="0" borderId="7" xfId="1" applyNumberFormat="1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4" fontId="4" fillId="0" borderId="7" xfId="1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center" vertical="center"/>
    </xf>
    <xf numFmtId="4" fontId="4" fillId="0" borderId="10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left" vertical="center" wrapText="1"/>
    </xf>
    <xf numFmtId="164" fontId="5" fillId="0" borderId="0" xfId="0" applyNumberFormat="1" applyFont="1" applyFill="1" applyAlignment="1">
      <alignment horizontal="left" vertical="center" wrapText="1"/>
    </xf>
    <xf numFmtId="0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44" fontId="6" fillId="0" borderId="0" xfId="0" applyNumberFormat="1" applyFont="1" applyFill="1" applyAlignment="1">
      <alignment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 wrapText="1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185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561975</xdr:colOff>
      <xdr:row>63</xdr:row>
      <xdr:rowOff>0</xdr:rowOff>
    </xdr:from>
    <xdr:to>
      <xdr:col>8</xdr:col>
      <xdr:colOff>581025</xdr:colOff>
      <xdr:row>63</xdr:row>
      <xdr:rowOff>0</xdr:rowOff>
    </xdr:to>
    <xdr:sp macro="" textlink="">
      <xdr:nvSpPr>
        <xdr:cNvPr id="18512" name="Text Box 2"/>
        <xdr:cNvSpPr txBox="1">
          <a:spLocks noChangeArrowheads="1"/>
        </xdr:cNvSpPr>
      </xdr:nvSpPr>
      <xdr:spPr bwMode="auto">
        <a:xfrm>
          <a:off x="4752975" y="16887825"/>
          <a:ext cx="17716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185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561975</xdr:colOff>
      <xdr:row>63</xdr:row>
      <xdr:rowOff>0</xdr:rowOff>
    </xdr:from>
    <xdr:to>
      <xdr:col>8</xdr:col>
      <xdr:colOff>581025</xdr:colOff>
      <xdr:row>63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52975" y="15344775"/>
          <a:ext cx="17716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561975</xdr:colOff>
      <xdr:row>63</xdr:row>
      <xdr:rowOff>0</xdr:rowOff>
    </xdr:from>
    <xdr:to>
      <xdr:col>8</xdr:col>
      <xdr:colOff>581025</xdr:colOff>
      <xdr:row>63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4629150" y="16735425"/>
          <a:ext cx="17240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561975</xdr:colOff>
      <xdr:row>71</xdr:row>
      <xdr:rowOff>0</xdr:rowOff>
    </xdr:from>
    <xdr:to>
      <xdr:col>8</xdr:col>
      <xdr:colOff>581025</xdr:colOff>
      <xdr:row>71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4629150" y="16735425"/>
          <a:ext cx="17240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95250</xdr:colOff>
      <xdr:row>0</xdr:row>
      <xdr:rowOff>19050</xdr:rowOff>
    </xdr:from>
    <xdr:to>
      <xdr:col>1</xdr:col>
      <xdr:colOff>590550</xdr:colOff>
      <xdr:row>2</xdr:row>
      <xdr:rowOff>152400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9050"/>
          <a:ext cx="4953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2"/>
  <sheetViews>
    <sheetView topLeftCell="A16" zoomScaleNormal="100" zoomScaleSheetLayoutView="85" workbookViewId="0">
      <selection activeCell="H8" sqref="H8:I8"/>
    </sheetView>
  </sheetViews>
  <sheetFormatPr defaultRowHeight="15" customHeight="1"/>
  <cols>
    <col min="1" max="1" width="3.7109375" style="44" customWidth="1"/>
    <col min="2" max="2" width="9.7109375" style="44" customWidth="1"/>
    <col min="3" max="3" width="28.5703125" style="44" customWidth="1"/>
    <col min="4" max="4" width="12.140625" style="44" customWidth="1"/>
    <col min="5" max="5" width="8.7109375" style="44" customWidth="1"/>
    <col min="6" max="6" width="9.28515625" style="44" customWidth="1"/>
    <col min="7" max="7" width="7.85546875" style="44" customWidth="1"/>
    <col min="8" max="8" width="9.140625" style="44" customWidth="1"/>
    <col min="9" max="9" width="10.28515625" style="44" customWidth="1"/>
    <col min="10" max="15" width="9.140625" style="44"/>
    <col min="16" max="16" width="19" style="44" bestFit="1" customWidth="1"/>
    <col min="17" max="17" width="28.28515625" style="44" bestFit="1" customWidth="1"/>
    <col min="18" max="16384" width="9.140625" style="44"/>
  </cols>
  <sheetData>
    <row r="1" spans="1:18" ht="14.1" customHeight="1">
      <c r="C1" s="1"/>
      <c r="D1" s="1"/>
      <c r="E1" s="1"/>
      <c r="F1" s="45"/>
      <c r="G1" s="46"/>
      <c r="H1" s="46"/>
      <c r="I1" s="46"/>
    </row>
    <row r="2" spans="1:18" ht="14.1" customHeight="1">
      <c r="C2" s="7"/>
      <c r="D2" s="1"/>
      <c r="E2" s="47"/>
      <c r="F2" s="45"/>
      <c r="G2" s="48"/>
      <c r="H2" s="46"/>
      <c r="I2" s="46"/>
    </row>
    <row r="3" spans="1:18" ht="14.1" customHeight="1">
      <c r="C3" s="1"/>
      <c r="D3" s="1"/>
      <c r="E3" s="49"/>
      <c r="F3" s="50"/>
      <c r="G3" s="51"/>
      <c r="H3" s="52"/>
      <c r="I3" s="10"/>
    </row>
    <row r="4" spans="1:18" ht="15" customHeight="1">
      <c r="A4" s="200" t="s">
        <v>1</v>
      </c>
      <c r="B4" s="200"/>
      <c r="C4" s="200"/>
      <c r="D4" s="50"/>
      <c r="E4" s="201" t="s">
        <v>20</v>
      </c>
      <c r="F4" s="201"/>
      <c r="G4" s="202"/>
      <c r="H4" s="202"/>
      <c r="I4" s="202"/>
    </row>
    <row r="5" spans="1:18" ht="15" customHeight="1">
      <c r="A5" s="200" t="s">
        <v>2</v>
      </c>
      <c r="B5" s="200"/>
      <c r="C5" s="200"/>
      <c r="D5" s="51"/>
      <c r="E5" s="59" t="s">
        <v>21</v>
      </c>
      <c r="F5" s="59"/>
      <c r="G5" s="73"/>
      <c r="H5" s="73"/>
    </row>
    <row r="6" spans="1:18" ht="15" customHeight="1">
      <c r="A6" s="200" t="s">
        <v>8</v>
      </c>
      <c r="B6" s="200"/>
      <c r="C6" s="200"/>
      <c r="D6" s="51"/>
      <c r="G6" s="73"/>
      <c r="H6" s="73"/>
    </row>
    <row r="7" spans="1:18" ht="15" customHeight="1">
      <c r="A7" s="200" t="s">
        <v>9</v>
      </c>
      <c r="B7" s="200"/>
      <c r="C7" s="200"/>
      <c r="D7" s="50"/>
      <c r="G7" s="72"/>
      <c r="H7" s="10"/>
    </row>
    <row r="8" spans="1:18" ht="15" customHeight="1">
      <c r="A8" s="200" t="s">
        <v>19</v>
      </c>
      <c r="B8" s="200"/>
      <c r="C8" s="200"/>
      <c r="D8" s="1"/>
      <c r="E8" s="206" t="s">
        <v>34</v>
      </c>
      <c r="F8" s="206"/>
      <c r="G8" s="206"/>
      <c r="H8" s="207"/>
      <c r="I8" s="207"/>
    </row>
    <row r="9" spans="1:18" ht="15" customHeight="1">
      <c r="A9" s="53"/>
      <c r="C9" s="1"/>
      <c r="D9" s="1"/>
      <c r="E9" s="56"/>
      <c r="F9" s="59"/>
      <c r="G9" s="60"/>
      <c r="H9" s="61"/>
      <c r="I9" s="46"/>
    </row>
    <row r="10" spans="1:18" ht="15.95" customHeight="1">
      <c r="A10" s="208" t="s">
        <v>22</v>
      </c>
      <c r="B10" s="209"/>
      <c r="C10" s="209"/>
      <c r="D10" s="209"/>
      <c r="E10" s="209"/>
      <c r="F10" s="209"/>
      <c r="G10" s="209"/>
      <c r="H10" s="209"/>
      <c r="I10" s="209"/>
    </row>
    <row r="11" spans="1:18" ht="15" customHeight="1">
      <c r="A11" s="215" t="s">
        <v>88</v>
      </c>
      <c r="B11" s="215"/>
      <c r="C11" s="215"/>
      <c r="D11" s="215"/>
      <c r="E11" s="215"/>
      <c r="F11" s="215"/>
      <c r="G11" s="215"/>
      <c r="H11" s="215"/>
      <c r="I11" s="215"/>
      <c r="P11" s="54"/>
      <c r="Q11" s="76"/>
      <c r="R11" s="55"/>
    </row>
    <row r="12" spans="1:18" ht="15" customHeight="1">
      <c r="A12" s="210" t="s">
        <v>3</v>
      </c>
      <c r="B12" s="212" t="s">
        <v>23</v>
      </c>
      <c r="C12" s="212" t="s">
        <v>4</v>
      </c>
      <c r="D12" s="212" t="s">
        <v>24</v>
      </c>
      <c r="E12" s="212" t="s">
        <v>25</v>
      </c>
      <c r="F12" s="212" t="s">
        <v>26</v>
      </c>
      <c r="G12" s="212" t="s">
        <v>27</v>
      </c>
      <c r="H12" s="216" t="s">
        <v>28</v>
      </c>
      <c r="I12" s="217"/>
      <c r="P12" s="56"/>
      <c r="Q12" s="76"/>
      <c r="R12" s="55"/>
    </row>
    <row r="13" spans="1:18" ht="15" customHeight="1">
      <c r="A13" s="211"/>
      <c r="B13" s="213"/>
      <c r="C13" s="213"/>
      <c r="D13" s="214"/>
      <c r="E13" s="214"/>
      <c r="F13" s="214"/>
      <c r="G13" s="214"/>
      <c r="H13" s="8" t="s">
        <v>5</v>
      </c>
      <c r="I13" s="8" t="s">
        <v>6</v>
      </c>
      <c r="P13" s="57"/>
      <c r="Q13" s="76"/>
      <c r="R13" s="55"/>
    </row>
    <row r="14" spans="1:18" s="50" customFormat="1" ht="9.9499999999999993" customHeight="1">
      <c r="A14" s="62"/>
      <c r="B14" s="11"/>
      <c r="C14" s="11"/>
      <c r="D14" s="12"/>
      <c r="E14" s="12"/>
      <c r="F14" s="12"/>
      <c r="G14" s="12"/>
      <c r="H14" s="12"/>
      <c r="I14" s="63"/>
      <c r="P14" s="56"/>
      <c r="Q14" s="76"/>
      <c r="R14" s="58"/>
    </row>
    <row r="15" spans="1:18" ht="15" customHeight="1">
      <c r="A15" s="3"/>
      <c r="B15" s="13"/>
      <c r="C15" s="4" t="s">
        <v>37</v>
      </c>
      <c r="D15" s="3"/>
      <c r="E15" s="13"/>
      <c r="F15" s="14"/>
      <c r="G15" s="15"/>
      <c r="H15" s="5"/>
      <c r="I15" s="6"/>
      <c r="P15" s="56"/>
      <c r="Q15" s="203"/>
      <c r="R15" s="203"/>
    </row>
    <row r="16" spans="1:18" s="50" customFormat="1" ht="38.450000000000003" customHeight="1">
      <c r="A16" s="13"/>
      <c r="B16" s="13"/>
      <c r="C16" s="4" t="s">
        <v>33</v>
      </c>
      <c r="D16" s="13"/>
      <c r="E16" s="13"/>
      <c r="F16" s="16"/>
      <c r="G16" s="15"/>
      <c r="H16" s="15" t="str">
        <f>IF(PRODUCT(G16,F16)=0," ",PRODUCT(G16,F16))</f>
        <v xml:space="preserve"> </v>
      </c>
      <c r="I16" s="17"/>
    </row>
    <row r="17" spans="1:9" ht="15" customHeight="1">
      <c r="A17" s="13"/>
      <c r="B17" s="21"/>
      <c r="C17" s="22" t="s">
        <v>78</v>
      </c>
      <c r="D17" s="21"/>
      <c r="E17" s="21"/>
      <c r="F17" s="23"/>
      <c r="G17" s="23"/>
      <c r="H17" s="23" t="str">
        <f>IF(PRODUCT(G17,F17)=0," ",PRODUCT(G17,F17))</f>
        <v xml:space="preserve"> </v>
      </c>
      <c r="I17" s="20"/>
    </row>
    <row r="18" spans="1:9" ht="15" customHeight="1">
      <c r="A18" s="13"/>
      <c r="B18" s="24" t="s">
        <v>79</v>
      </c>
      <c r="C18" s="25" t="s">
        <v>80</v>
      </c>
      <c r="D18" s="26"/>
      <c r="E18" s="26"/>
      <c r="F18" s="23"/>
      <c r="G18" s="23"/>
      <c r="H18" s="23" t="str">
        <f>IF(PRODUCT(G18,F18)=0," ",PRODUCT(G18,F18))</f>
        <v xml:space="preserve"> </v>
      </c>
      <c r="I18" s="20"/>
    </row>
    <row r="19" spans="1:9" ht="24">
      <c r="A19" s="13">
        <v>2</v>
      </c>
      <c r="B19" s="21" t="s">
        <v>89</v>
      </c>
      <c r="C19" s="25" t="s">
        <v>90</v>
      </c>
      <c r="D19" s="21" t="s">
        <v>81</v>
      </c>
      <c r="E19" s="21" t="s">
        <v>53</v>
      </c>
      <c r="F19" s="27">
        <v>45</v>
      </c>
      <c r="G19" s="28">
        <f>1.6+0.19*15</f>
        <v>4.45</v>
      </c>
      <c r="H19" s="23">
        <f>IF(PRODUCT(G19,F19)=0," ",PRODUCT(G19,F19))</f>
        <v>200.25</v>
      </c>
      <c r="I19" s="20"/>
    </row>
    <row r="20" spans="1:9" ht="15" customHeight="1">
      <c r="A20" s="13"/>
      <c r="B20" s="18"/>
      <c r="C20" s="4"/>
      <c r="D20" s="13"/>
      <c r="E20" s="13"/>
      <c r="F20" s="16"/>
      <c r="G20" s="15"/>
      <c r="H20" s="15"/>
      <c r="I20" s="20"/>
    </row>
    <row r="21" spans="1:9" ht="15" customHeight="1">
      <c r="A21" s="13"/>
      <c r="B21" s="18"/>
      <c r="C21" s="4"/>
      <c r="D21" s="13"/>
      <c r="E21" s="13"/>
      <c r="F21" s="16"/>
      <c r="G21" s="15"/>
      <c r="H21" s="15">
        <f>SUM(H19:H20)</f>
        <v>200.25</v>
      </c>
      <c r="I21" s="20">
        <f>H21</f>
        <v>200.25</v>
      </c>
    </row>
    <row r="22" spans="1:9" ht="15" customHeight="1">
      <c r="A22" s="13"/>
      <c r="B22" s="18"/>
      <c r="C22" s="4"/>
      <c r="D22" s="13"/>
      <c r="E22" s="13"/>
      <c r="F22" s="16"/>
      <c r="G22" s="15"/>
      <c r="H22" s="15"/>
      <c r="I22" s="20"/>
    </row>
    <row r="23" spans="1:9" ht="15" customHeight="1">
      <c r="A23" s="13"/>
      <c r="B23" s="29"/>
      <c r="C23" s="30" t="s">
        <v>70</v>
      </c>
      <c r="D23" s="24"/>
      <c r="E23" s="29"/>
      <c r="F23" s="31"/>
      <c r="G23" s="23"/>
      <c r="H23" s="23" t="str">
        <f>IF(PRODUCT(G23,F23)=0," ",PRODUCT(G23,F23))</f>
        <v xml:space="preserve"> </v>
      </c>
      <c r="I23" s="20"/>
    </row>
    <row r="24" spans="1:9" ht="48">
      <c r="A24" s="13"/>
      <c r="B24" s="11" t="s">
        <v>71</v>
      </c>
      <c r="C24" s="32" t="s">
        <v>72</v>
      </c>
      <c r="D24" s="29"/>
      <c r="E24" s="29"/>
      <c r="F24" s="31"/>
      <c r="G24" s="23"/>
      <c r="H24" s="23" t="str">
        <f>IF(PRODUCT(G24,F24)=0," ",PRODUCT(G24,F24))</f>
        <v xml:space="preserve"> </v>
      </c>
      <c r="I24" s="20"/>
    </row>
    <row r="25" spans="1:9" ht="24">
      <c r="A25" s="13">
        <v>3</v>
      </c>
      <c r="B25" s="29" t="s">
        <v>73</v>
      </c>
      <c r="C25" s="32" t="s">
        <v>74</v>
      </c>
      <c r="D25" s="29" t="s">
        <v>75</v>
      </c>
      <c r="E25" s="29" t="s">
        <v>53</v>
      </c>
      <c r="F25" s="27">
        <v>15</v>
      </c>
      <c r="G25" s="23">
        <v>0.62</v>
      </c>
      <c r="H25" s="23">
        <f>IF(PRODUCT(G25,F25)=0," ",PRODUCT(G25,F25))</f>
        <v>9.3000000000000007</v>
      </c>
      <c r="I25" s="20"/>
    </row>
    <row r="26" spans="1:9" ht="48">
      <c r="A26" s="13">
        <v>4</v>
      </c>
      <c r="B26" s="29" t="s">
        <v>76</v>
      </c>
      <c r="C26" s="32" t="s">
        <v>77</v>
      </c>
      <c r="D26" s="29" t="s">
        <v>11</v>
      </c>
      <c r="E26" s="29" t="s">
        <v>53</v>
      </c>
      <c r="F26" s="27">
        <v>40</v>
      </c>
      <c r="G26" s="23">
        <f>0.82+0.19*5</f>
        <v>1.77</v>
      </c>
      <c r="H26" s="23">
        <f>IF(PRODUCT(G26,F26)=0," ",PRODUCT(G26,F26))</f>
        <v>70.8</v>
      </c>
      <c r="I26" s="20"/>
    </row>
    <row r="27" spans="1:9" ht="15" customHeight="1">
      <c r="A27" s="13"/>
      <c r="B27" s="18"/>
      <c r="C27" s="4"/>
      <c r="D27" s="13"/>
      <c r="E27" s="13"/>
      <c r="F27" s="16"/>
      <c r="G27" s="15"/>
      <c r="H27" s="15"/>
      <c r="I27" s="20"/>
    </row>
    <row r="28" spans="1:9" ht="15" customHeight="1">
      <c r="A28" s="13"/>
      <c r="B28" s="18"/>
      <c r="C28" s="4"/>
      <c r="D28" s="13"/>
      <c r="E28" s="13"/>
      <c r="F28" s="16"/>
      <c r="G28" s="15"/>
      <c r="H28" s="15">
        <f>SUM(H25:H27)</f>
        <v>80.099999999999994</v>
      </c>
      <c r="I28" s="20">
        <f>H28</f>
        <v>80.099999999999994</v>
      </c>
    </row>
    <row r="29" spans="1:9" ht="15" customHeight="1">
      <c r="A29" s="13"/>
      <c r="B29" s="18"/>
      <c r="C29" s="4"/>
      <c r="D29" s="13"/>
      <c r="E29" s="13"/>
      <c r="F29" s="16"/>
      <c r="G29" s="15"/>
      <c r="H29" s="15"/>
      <c r="I29" s="20"/>
    </row>
    <row r="30" spans="1:9" ht="15" customHeight="1">
      <c r="A30" s="13"/>
      <c r="B30" s="29"/>
      <c r="C30" s="30" t="s">
        <v>82</v>
      </c>
      <c r="D30" s="24"/>
      <c r="E30" s="29"/>
      <c r="F30" s="31"/>
      <c r="G30" s="23"/>
      <c r="H30" s="23" t="str">
        <f>IF(PRODUCT(G30,F30)=0," ",PRODUCT(G30,F30))</f>
        <v xml:space="preserve"> </v>
      </c>
      <c r="I30" s="20"/>
    </row>
    <row r="31" spans="1:9" ht="36">
      <c r="A31" s="13">
        <v>5</v>
      </c>
      <c r="B31" s="11" t="s">
        <v>83</v>
      </c>
      <c r="C31" s="32" t="s">
        <v>84</v>
      </c>
      <c r="D31" s="29" t="s">
        <v>85</v>
      </c>
      <c r="E31" s="29" t="s">
        <v>53</v>
      </c>
      <c r="F31" s="27">
        <v>3</v>
      </c>
      <c r="G31" s="23">
        <v>6.2</v>
      </c>
      <c r="H31" s="23">
        <f>IF(PRODUCT(G31,F31)=0," ",PRODUCT(G31,F31))</f>
        <v>18.600000000000001</v>
      </c>
      <c r="I31" s="20"/>
    </row>
    <row r="32" spans="1:9" ht="15" customHeight="1">
      <c r="A32" s="13"/>
      <c r="B32" s="11"/>
      <c r="C32" s="32"/>
      <c r="D32" s="29"/>
      <c r="E32" s="29"/>
      <c r="F32" s="27"/>
      <c r="G32" s="23"/>
      <c r="H32" s="23"/>
      <c r="I32" s="20"/>
    </row>
    <row r="33" spans="1:11" ht="15" customHeight="1">
      <c r="A33" s="13"/>
      <c r="B33" s="21"/>
      <c r="C33" s="25"/>
      <c r="D33" s="21"/>
      <c r="E33" s="21"/>
      <c r="F33" s="27"/>
      <c r="G33" s="28"/>
      <c r="H33" s="74">
        <f>SUM(H31:H32)</f>
        <v>18.600000000000001</v>
      </c>
      <c r="I33" s="20">
        <f>H33</f>
        <v>18.600000000000001</v>
      </c>
    </row>
    <row r="34" spans="1:11" ht="15" customHeight="1">
      <c r="A34" s="13"/>
      <c r="B34" s="11"/>
      <c r="C34" s="22" t="s">
        <v>61</v>
      </c>
      <c r="D34" s="29"/>
      <c r="E34" s="29"/>
      <c r="F34" s="27"/>
      <c r="G34" s="23"/>
      <c r="H34" s="23"/>
      <c r="I34" s="20"/>
    </row>
    <row r="35" spans="1:11" ht="36">
      <c r="A35" s="13">
        <v>6</v>
      </c>
      <c r="B35" s="11" t="s">
        <v>62</v>
      </c>
      <c r="C35" s="33" t="s">
        <v>63</v>
      </c>
      <c r="D35" s="34" t="s">
        <v>64</v>
      </c>
      <c r="E35" s="29" t="s">
        <v>53</v>
      </c>
      <c r="F35" s="27"/>
      <c r="G35" s="23">
        <v>0.62</v>
      </c>
      <c r="H35" s="23">
        <f>IF(PRODUCT(G35,F35)=0," ",PRODUCT(G35,F35))</f>
        <v>0.62</v>
      </c>
      <c r="I35" s="20"/>
    </row>
    <row r="36" spans="1:11" ht="24">
      <c r="A36" s="13"/>
      <c r="B36" s="11" t="s">
        <v>65</v>
      </c>
      <c r="C36" s="32" t="s">
        <v>66</v>
      </c>
      <c r="D36" s="29"/>
      <c r="E36" s="29"/>
      <c r="F36" s="27"/>
      <c r="G36" s="23"/>
      <c r="H36" s="23" t="str">
        <f>IF(PRODUCT(G36,F36)=0," ",PRODUCT(G36,F36))</f>
        <v xml:space="preserve"> </v>
      </c>
      <c r="I36" s="20"/>
    </row>
    <row r="37" spans="1:11" ht="24">
      <c r="A37" s="13">
        <v>7</v>
      </c>
      <c r="B37" s="35" t="s">
        <v>67</v>
      </c>
      <c r="C37" s="36" t="s">
        <v>68</v>
      </c>
      <c r="D37" s="35" t="s">
        <v>69</v>
      </c>
      <c r="E37" s="29" t="s">
        <v>53</v>
      </c>
      <c r="F37" s="27">
        <v>15</v>
      </c>
      <c r="G37" s="23">
        <f>10.3+0.19*15</f>
        <v>13.15</v>
      </c>
      <c r="H37" s="23">
        <f>IF(PRODUCT(G37,F37)=0," ",PRODUCT(G37,F37))</f>
        <v>197.25</v>
      </c>
      <c r="I37" s="20"/>
    </row>
    <row r="38" spans="1:11" ht="12.75">
      <c r="A38" s="13"/>
      <c r="B38" s="35"/>
      <c r="C38" s="36"/>
      <c r="D38" s="35"/>
      <c r="E38" s="29"/>
      <c r="F38" s="27"/>
      <c r="G38" s="23"/>
      <c r="H38" s="23"/>
      <c r="I38" s="20"/>
    </row>
    <row r="39" spans="1:11" ht="12.75">
      <c r="A39" s="13"/>
      <c r="B39" s="35"/>
      <c r="C39" s="36"/>
      <c r="D39" s="35"/>
      <c r="E39" s="29"/>
      <c r="F39" s="27"/>
      <c r="G39" s="23"/>
      <c r="H39" s="74">
        <f>SUM(H35:H38)</f>
        <v>197.87</v>
      </c>
      <c r="I39" s="20">
        <f>H39</f>
        <v>197.87</v>
      </c>
    </row>
    <row r="40" spans="1:11" ht="12.75">
      <c r="A40" s="13"/>
      <c r="B40" s="35"/>
      <c r="C40" s="36"/>
      <c r="D40" s="35"/>
      <c r="E40" s="29"/>
      <c r="F40" s="27"/>
      <c r="G40" s="23"/>
      <c r="H40" s="23"/>
      <c r="I40" s="20"/>
    </row>
    <row r="41" spans="1:11" ht="15" customHeight="1">
      <c r="A41" s="13"/>
      <c r="B41" s="18"/>
      <c r="C41" s="4" t="s">
        <v>35</v>
      </c>
      <c r="D41" s="13"/>
      <c r="E41" s="13"/>
      <c r="F41" s="16"/>
      <c r="G41" s="15"/>
      <c r="H41" s="15"/>
      <c r="I41" s="20">
        <f>SUM(I17:I40)</f>
        <v>496.82</v>
      </c>
      <c r="K41" s="75"/>
    </row>
    <row r="42" spans="1:11" ht="15" customHeight="1">
      <c r="A42" s="13"/>
      <c r="B42" s="18"/>
      <c r="C42" s="19"/>
      <c r="D42" s="13"/>
      <c r="E42" s="13"/>
      <c r="F42" s="16"/>
      <c r="G42" s="15"/>
      <c r="H42" s="15" t="str">
        <f>IF(PRODUCT(G42,F42)=0," ",PRODUCT(G42,F42))</f>
        <v xml:space="preserve"> </v>
      </c>
      <c r="I42" s="17"/>
    </row>
    <row r="43" spans="1:11" ht="15" customHeight="1">
      <c r="A43" s="24"/>
      <c r="B43" s="11"/>
      <c r="C43" s="37" t="s">
        <v>42</v>
      </c>
      <c r="D43" s="29"/>
      <c r="E43" s="29"/>
      <c r="F43" s="23"/>
      <c r="G43" s="23"/>
      <c r="H43" s="23" t="str">
        <f>IF(PRODUCT(G43,F43)=0," ",PRODUCT(G43,F43))</f>
        <v xml:space="preserve"> </v>
      </c>
      <c r="I43" s="38"/>
    </row>
    <row r="44" spans="1:11" ht="24">
      <c r="A44" s="24"/>
      <c r="B44" s="11"/>
      <c r="C44" s="30" t="s">
        <v>43</v>
      </c>
      <c r="D44" s="29"/>
      <c r="E44" s="29"/>
      <c r="F44" s="23"/>
      <c r="G44" s="23"/>
      <c r="H44" s="23"/>
      <c r="I44" s="38"/>
    </row>
    <row r="45" spans="1:11" ht="24">
      <c r="A45" s="24">
        <v>8</v>
      </c>
      <c r="B45" s="24" t="s">
        <v>44</v>
      </c>
      <c r="C45" s="25" t="s">
        <v>45</v>
      </c>
      <c r="D45" s="29" t="s">
        <v>46</v>
      </c>
      <c r="E45" s="29" t="s">
        <v>47</v>
      </c>
      <c r="F45" s="27">
        <v>340</v>
      </c>
      <c r="G45" s="27">
        <v>8.1999999999999993</v>
      </c>
      <c r="H45" s="23">
        <f>IF(PRODUCT(G45,F45)=0," ",PRODUCT(G45,F45))</f>
        <v>2788</v>
      </c>
      <c r="I45" s="38"/>
    </row>
    <row r="46" spans="1:11" ht="36">
      <c r="A46" s="24"/>
      <c r="B46" s="24" t="s">
        <v>48</v>
      </c>
      <c r="C46" s="25" t="s">
        <v>49</v>
      </c>
      <c r="D46" s="21"/>
      <c r="E46" s="29"/>
      <c r="F46" s="27"/>
      <c r="G46" s="27"/>
      <c r="H46" s="23" t="str">
        <f>IF(PRODUCT(G46,F46)=0," ",PRODUCT(G46,F46))</f>
        <v xml:space="preserve"> </v>
      </c>
      <c r="I46" s="38"/>
    </row>
    <row r="47" spans="1:11" ht="24">
      <c r="A47" s="24">
        <v>9</v>
      </c>
      <c r="B47" s="21" t="s">
        <v>50</v>
      </c>
      <c r="C47" s="25" t="s">
        <v>51</v>
      </c>
      <c r="D47" s="29" t="s">
        <v>52</v>
      </c>
      <c r="E47" s="29" t="s">
        <v>53</v>
      </c>
      <c r="F47" s="27">
        <v>10</v>
      </c>
      <c r="G47" s="27">
        <v>77</v>
      </c>
      <c r="H47" s="23">
        <f>IF(PRODUCT(G47,F47)=0," ",PRODUCT(G47,F47))</f>
        <v>770</v>
      </c>
      <c r="I47" s="38"/>
    </row>
    <row r="48" spans="1:11" ht="38.450000000000003" customHeight="1">
      <c r="A48" s="24">
        <v>10</v>
      </c>
      <c r="B48" s="21" t="s">
        <v>54</v>
      </c>
      <c r="C48" s="25" t="s">
        <v>55</v>
      </c>
      <c r="D48" s="29" t="s">
        <v>56</v>
      </c>
      <c r="E48" s="29" t="s">
        <v>53</v>
      </c>
      <c r="F48" s="27">
        <v>50</v>
      </c>
      <c r="G48" s="27">
        <v>82</v>
      </c>
      <c r="H48" s="23">
        <f>IF(PRODUCT(G48,F48)=0," ",PRODUCT(G48,F48))</f>
        <v>4100</v>
      </c>
      <c r="I48" s="38"/>
    </row>
    <row r="49" spans="1:9" ht="36">
      <c r="A49" s="24">
        <v>11</v>
      </c>
      <c r="B49" s="24" t="s">
        <v>57</v>
      </c>
      <c r="C49" s="25" t="s">
        <v>58</v>
      </c>
      <c r="D49" s="29" t="s">
        <v>59</v>
      </c>
      <c r="E49" s="21" t="s">
        <v>60</v>
      </c>
      <c r="F49" s="39">
        <v>1270</v>
      </c>
      <c r="G49" s="27">
        <v>0.98</v>
      </c>
      <c r="H49" s="23">
        <f>IF(PRODUCT(G49,F49)=0," ",PRODUCT(G49,F49))</f>
        <v>1244.5999999999999</v>
      </c>
      <c r="I49" s="40"/>
    </row>
    <row r="50" spans="1:9" ht="15" customHeight="1">
      <c r="A50" s="24"/>
      <c r="B50" s="11"/>
      <c r="C50" s="32"/>
      <c r="D50" s="29"/>
      <c r="E50" s="29"/>
      <c r="F50" s="27"/>
      <c r="G50" s="27"/>
      <c r="H50" s="23"/>
      <c r="I50" s="40"/>
    </row>
    <row r="51" spans="1:9" ht="15" customHeight="1">
      <c r="A51" s="24"/>
      <c r="B51" s="11"/>
      <c r="C51" s="4" t="s">
        <v>36</v>
      </c>
      <c r="D51" s="29"/>
      <c r="E51" s="29"/>
      <c r="F51" s="27"/>
      <c r="G51" s="27"/>
      <c r="H51" s="23">
        <f>SUM(H45:H50)</f>
        <v>8902.6</v>
      </c>
      <c r="I51" s="40">
        <f>H51</f>
        <v>8902.6</v>
      </c>
    </row>
    <row r="52" spans="1:9" ht="15" customHeight="1">
      <c r="A52" s="24"/>
      <c r="B52" s="11"/>
      <c r="C52" s="32"/>
      <c r="D52" s="29"/>
      <c r="E52" s="29"/>
      <c r="F52" s="27"/>
      <c r="G52" s="27"/>
      <c r="H52" s="23"/>
      <c r="I52" s="40"/>
    </row>
    <row r="53" spans="1:9" ht="15" customHeight="1">
      <c r="A53" s="24"/>
      <c r="B53" s="11"/>
      <c r="C53" s="32"/>
      <c r="D53" s="29"/>
      <c r="E53" s="29"/>
      <c r="F53" s="27"/>
      <c r="G53" s="27"/>
      <c r="H53" s="23"/>
      <c r="I53" s="40"/>
    </row>
    <row r="54" spans="1:9" ht="15" customHeight="1">
      <c r="A54" s="24"/>
      <c r="B54" s="11"/>
      <c r="C54" s="32"/>
      <c r="D54" s="29"/>
      <c r="E54" s="29"/>
      <c r="F54" s="27"/>
      <c r="G54" s="27"/>
      <c r="H54" s="23"/>
      <c r="I54" s="40"/>
    </row>
    <row r="55" spans="1:9" ht="25.5" customHeight="1">
      <c r="A55" s="13"/>
      <c r="B55" s="18"/>
      <c r="C55" s="41" t="s">
        <v>18</v>
      </c>
      <c r="D55" s="13"/>
      <c r="E55" s="13"/>
      <c r="F55" s="16"/>
      <c r="G55" s="42"/>
      <c r="H55" s="15"/>
      <c r="I55" s="6">
        <f>I51+I41</f>
        <v>9399.42</v>
      </c>
    </row>
    <row r="56" spans="1:9" ht="15" customHeight="1">
      <c r="A56" s="13"/>
      <c r="B56" s="18"/>
      <c r="C56" s="41"/>
      <c r="D56" s="13"/>
      <c r="E56" s="13"/>
      <c r="F56" s="16"/>
      <c r="G56" s="42"/>
      <c r="H56" s="15"/>
      <c r="I56" s="6"/>
    </row>
    <row r="57" spans="1:9" ht="13.5" customHeight="1">
      <c r="A57" s="13"/>
      <c r="B57" s="18"/>
      <c r="C57" s="41"/>
      <c r="D57" s="13"/>
      <c r="E57" s="13"/>
      <c r="F57" s="16"/>
      <c r="G57" s="42"/>
      <c r="H57" s="15"/>
      <c r="I57" s="6"/>
    </row>
    <row r="58" spans="1:9" ht="15" customHeight="1">
      <c r="A58" s="13"/>
      <c r="B58" s="18"/>
      <c r="C58" s="19" t="s">
        <v>7</v>
      </c>
      <c r="D58" s="13"/>
      <c r="E58" s="13"/>
      <c r="F58" s="16"/>
      <c r="G58" s="42"/>
      <c r="H58" s="15"/>
      <c r="I58" s="43">
        <f>ROUND(I55*0.18,2)</f>
        <v>1691.9</v>
      </c>
    </row>
    <row r="59" spans="1:9" ht="25.5">
      <c r="A59" s="13"/>
      <c r="B59" s="18"/>
      <c r="C59" s="4" t="s">
        <v>14</v>
      </c>
      <c r="D59" s="13"/>
      <c r="E59" s="13"/>
      <c r="F59" s="16"/>
      <c r="G59" s="42"/>
      <c r="H59" s="15"/>
      <c r="I59" s="6">
        <f>I55+I58</f>
        <v>11091.32</v>
      </c>
    </row>
    <row r="60" spans="1:9" ht="15" customHeight="1">
      <c r="A60" s="3"/>
      <c r="B60" s="2"/>
      <c r="C60" s="19" t="s">
        <v>10</v>
      </c>
      <c r="D60" s="2"/>
      <c r="E60" s="2"/>
      <c r="F60" s="16"/>
      <c r="G60" s="16"/>
      <c r="H60" s="16"/>
      <c r="I60" s="43">
        <f>I59*0.15</f>
        <v>1663.7</v>
      </c>
    </row>
    <row r="61" spans="1:9" ht="15" customHeight="1">
      <c r="A61" s="2"/>
      <c r="B61" s="3"/>
      <c r="C61" s="4" t="s">
        <v>15</v>
      </c>
      <c r="D61" s="3"/>
      <c r="E61" s="3"/>
      <c r="F61" s="5"/>
      <c r="G61" s="5"/>
      <c r="H61" s="5"/>
      <c r="I61" s="6">
        <f>SUM(I59:I60)</f>
        <v>12755.02</v>
      </c>
    </row>
    <row r="62" spans="1:9" ht="15" customHeight="1">
      <c r="A62" s="3"/>
      <c r="B62" s="2"/>
      <c r="C62" s="19" t="s">
        <v>0</v>
      </c>
      <c r="D62" s="2"/>
      <c r="E62" s="2"/>
      <c r="F62" s="16"/>
      <c r="G62" s="16"/>
      <c r="H62" s="16"/>
      <c r="I62" s="43">
        <v>17.100000000000001</v>
      </c>
    </row>
    <row r="63" spans="1:9" ht="15" customHeight="1">
      <c r="A63" s="2"/>
      <c r="B63" s="3"/>
      <c r="C63" s="4" t="s">
        <v>16</v>
      </c>
      <c r="D63" s="3"/>
      <c r="E63" s="3"/>
      <c r="F63" s="5"/>
      <c r="G63" s="5"/>
      <c r="H63" s="5"/>
      <c r="I63" s="6">
        <f>I61+I62</f>
        <v>12772.12</v>
      </c>
    </row>
    <row r="64" spans="1:9" ht="15" customHeight="1">
      <c r="A64" s="3"/>
      <c r="B64" s="2"/>
      <c r="C64" s="19" t="s">
        <v>12</v>
      </c>
      <c r="D64" s="2"/>
      <c r="E64" s="2"/>
      <c r="F64" s="16"/>
      <c r="G64" s="16"/>
      <c r="H64" s="16"/>
      <c r="I64" s="43">
        <f>ROUND(I63*0.24,2)</f>
        <v>3065.31</v>
      </c>
    </row>
    <row r="65" spans="1:10" s="64" customFormat="1" ht="15" customHeight="1">
      <c r="A65" s="2"/>
      <c r="B65" s="3"/>
      <c r="C65" s="4" t="s">
        <v>17</v>
      </c>
      <c r="D65" s="3"/>
      <c r="E65" s="3"/>
      <c r="F65" s="5"/>
      <c r="G65" s="5"/>
      <c r="H65" s="5"/>
      <c r="I65" s="6">
        <f>I63+I64</f>
        <v>15837.43</v>
      </c>
    </row>
    <row r="66" spans="1:10" s="64" customFormat="1" ht="15" customHeight="1">
      <c r="A66" s="65"/>
      <c r="B66" s="50"/>
      <c r="C66" s="50"/>
      <c r="D66" s="50"/>
      <c r="E66" s="50"/>
      <c r="F66" s="50"/>
      <c r="G66" s="50"/>
      <c r="H66" s="50"/>
      <c r="I66" s="50"/>
    </row>
    <row r="67" spans="1:10" s="64" customFormat="1" ht="15" customHeight="1">
      <c r="A67" s="51"/>
    </row>
    <row r="68" spans="1:10" s="64" customFormat="1" ht="15" customHeight="1">
      <c r="A68" s="65"/>
      <c r="B68" s="65"/>
      <c r="C68" s="9"/>
      <c r="E68" s="65"/>
      <c r="F68" s="66"/>
      <c r="G68" s="204" t="s">
        <v>31</v>
      </c>
      <c r="H68" s="204"/>
      <c r="I68" s="204"/>
    </row>
    <row r="69" spans="1:10" s="64" customFormat="1" ht="15" customHeight="1">
      <c r="A69" s="65"/>
      <c r="C69" s="68" t="s">
        <v>38</v>
      </c>
      <c r="F69" s="66"/>
      <c r="G69" s="205" t="s">
        <v>39</v>
      </c>
      <c r="H69" s="205"/>
      <c r="I69" s="205"/>
    </row>
    <row r="70" spans="1:10" s="64" customFormat="1" ht="15" customHeight="1">
      <c r="A70" s="50"/>
      <c r="C70" s="67" t="s">
        <v>41</v>
      </c>
      <c r="F70" s="204" t="s">
        <v>91</v>
      </c>
      <c r="G70" s="204"/>
      <c r="H70" s="204"/>
      <c r="I70" s="204"/>
    </row>
    <row r="71" spans="1:10" s="64" customFormat="1" ht="15" customHeight="1">
      <c r="A71" s="50"/>
      <c r="C71" s="69"/>
      <c r="F71" s="66"/>
      <c r="G71" s="70"/>
      <c r="I71" s="52"/>
    </row>
    <row r="72" spans="1:10" s="64" customFormat="1" ht="15" customHeight="1">
      <c r="A72" s="50"/>
      <c r="C72" s="69"/>
      <c r="E72" s="51"/>
      <c r="F72" s="66"/>
      <c r="G72" s="70"/>
      <c r="I72" s="52"/>
    </row>
    <row r="73" spans="1:10" s="64" customFormat="1" ht="15" customHeight="1">
      <c r="A73" s="50"/>
      <c r="C73" s="50" t="s">
        <v>92</v>
      </c>
      <c r="E73" s="51"/>
      <c r="F73" s="205" t="s">
        <v>86</v>
      </c>
      <c r="G73" s="205"/>
      <c r="H73" s="205"/>
      <c r="I73" s="205"/>
    </row>
    <row r="74" spans="1:10" s="64" customFormat="1" ht="15" customHeight="1">
      <c r="A74" s="50"/>
      <c r="C74" s="50" t="s">
        <v>93</v>
      </c>
      <c r="E74" s="50"/>
      <c r="F74" s="218" t="s">
        <v>87</v>
      </c>
      <c r="G74" s="218"/>
      <c r="H74" s="218"/>
      <c r="I74" s="218"/>
      <c r="J74" s="82"/>
    </row>
    <row r="75" spans="1:10" s="64" customFormat="1" ht="15" customHeight="1">
      <c r="A75" s="50"/>
      <c r="B75" s="50"/>
      <c r="C75" s="50"/>
      <c r="D75" s="50"/>
      <c r="E75" s="50"/>
      <c r="F75" s="50"/>
      <c r="G75" s="50"/>
      <c r="H75" s="67"/>
      <c r="I75" s="50"/>
    </row>
    <row r="76" spans="1:10" s="64" customFormat="1" ht="15" customHeight="1">
      <c r="A76" s="50"/>
      <c r="B76" s="50"/>
      <c r="C76" s="50"/>
      <c r="D76" s="201" t="s">
        <v>30</v>
      </c>
      <c r="E76" s="201"/>
      <c r="F76" s="201"/>
      <c r="G76" s="50"/>
      <c r="H76" s="50"/>
      <c r="I76" s="50"/>
    </row>
    <row r="77" spans="1:10" s="64" customFormat="1" ht="15" customHeight="1">
      <c r="A77" s="50"/>
      <c r="B77" s="44"/>
      <c r="C77" s="44"/>
      <c r="D77" s="205" t="s">
        <v>40</v>
      </c>
      <c r="E77" s="205"/>
      <c r="F77" s="205"/>
      <c r="G77" s="44"/>
      <c r="H77" s="44"/>
      <c r="I77" s="44"/>
    </row>
    <row r="78" spans="1:10" s="64" customFormat="1" ht="15" customHeight="1">
      <c r="A78" s="44"/>
      <c r="B78" s="44"/>
      <c r="C78" s="44"/>
      <c r="D78" s="205" t="s">
        <v>32</v>
      </c>
      <c r="E78" s="205"/>
      <c r="F78" s="205"/>
      <c r="G78" s="44"/>
      <c r="H78" s="44"/>
      <c r="I78" s="44"/>
    </row>
    <row r="79" spans="1:10" s="64" customFormat="1" ht="15" customHeight="1">
      <c r="A79" s="44"/>
      <c r="B79" s="44"/>
      <c r="C79" s="44"/>
      <c r="D79" s="71"/>
      <c r="E79" s="44"/>
      <c r="F79" s="44"/>
      <c r="G79" s="44"/>
      <c r="H79" s="44"/>
      <c r="I79" s="44"/>
    </row>
    <row r="80" spans="1:10" s="64" customFormat="1" ht="15" customHeight="1">
      <c r="A80" s="44"/>
      <c r="B80" s="44"/>
      <c r="C80" s="44"/>
      <c r="D80" s="71"/>
      <c r="E80" s="44"/>
      <c r="F80" s="44"/>
      <c r="G80" s="44"/>
      <c r="H80" s="44"/>
      <c r="I80" s="44"/>
    </row>
    <row r="81" spans="4:6" ht="15" customHeight="1">
      <c r="D81" s="218" t="s">
        <v>13</v>
      </c>
      <c r="E81" s="218"/>
      <c r="F81" s="218"/>
    </row>
    <row r="82" spans="4:6" ht="15" customHeight="1">
      <c r="D82" s="218" t="s">
        <v>29</v>
      </c>
      <c r="E82" s="218"/>
      <c r="F82" s="218"/>
    </row>
  </sheetData>
  <mergeCells count="30">
    <mergeCell ref="F70:I70"/>
    <mergeCell ref="H12:I12"/>
    <mergeCell ref="D81:F81"/>
    <mergeCell ref="D82:F82"/>
    <mergeCell ref="D76:F76"/>
    <mergeCell ref="D77:F77"/>
    <mergeCell ref="D78:F78"/>
    <mergeCell ref="F74:I74"/>
    <mergeCell ref="F73:I73"/>
    <mergeCell ref="Q15:R15"/>
    <mergeCell ref="G68:I68"/>
    <mergeCell ref="G69:I69"/>
    <mergeCell ref="A8:C8"/>
    <mergeCell ref="E8:G8"/>
    <mergeCell ref="H8:I8"/>
    <mergeCell ref="A10:I10"/>
    <mergeCell ref="A12:A13"/>
    <mergeCell ref="B12:B13"/>
    <mergeCell ref="C12:C13"/>
    <mergeCell ref="D12:D13"/>
    <mergeCell ref="E12:E13"/>
    <mergeCell ref="F12:F13"/>
    <mergeCell ref="A11:I11"/>
    <mergeCell ref="G12:G13"/>
    <mergeCell ref="A7:C7"/>
    <mergeCell ref="A4:C4"/>
    <mergeCell ref="E4:F4"/>
    <mergeCell ref="G4:I4"/>
    <mergeCell ref="A5:C5"/>
    <mergeCell ref="A6:C6"/>
  </mergeCells>
  <pageMargins left="0.39370078740157483" right="0" top="0.47244094488188981" bottom="0.23622047244094491" header="0.19685039370078741" footer="0.1968503937007874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2"/>
  <sheetViews>
    <sheetView topLeftCell="A28" workbookViewId="0">
      <selection activeCell="F49" sqref="F49"/>
    </sheetView>
  </sheetViews>
  <sheetFormatPr defaultRowHeight="15" customHeight="1"/>
  <cols>
    <col min="1" max="1" width="3.7109375" style="44" customWidth="1"/>
    <col min="2" max="2" width="9.7109375" style="44" customWidth="1"/>
    <col min="3" max="3" width="26.7109375" style="44" customWidth="1"/>
    <col min="4" max="4" width="12.140625" style="44" customWidth="1"/>
    <col min="5" max="5" width="8.7109375" style="44" customWidth="1"/>
    <col min="6" max="6" width="9.28515625" style="44" customWidth="1"/>
    <col min="7" max="7" width="7.85546875" style="44" customWidth="1"/>
    <col min="8" max="8" width="8.42578125" style="44" bestFit="1" customWidth="1"/>
    <col min="9" max="9" width="10.28515625" style="44" customWidth="1"/>
    <col min="10" max="16384" width="9.140625" style="44"/>
  </cols>
  <sheetData>
    <row r="1" spans="1:10" ht="14.1" customHeight="1">
      <c r="C1" s="1"/>
      <c r="D1" s="1"/>
      <c r="E1" s="1"/>
      <c r="F1" s="45"/>
      <c r="G1" s="46"/>
      <c r="H1" s="46"/>
      <c r="I1" s="46"/>
    </row>
    <row r="2" spans="1:10" ht="14.1" customHeight="1">
      <c r="C2" s="7"/>
      <c r="D2" s="1"/>
      <c r="E2" s="47"/>
      <c r="F2" s="45"/>
      <c r="G2" s="48"/>
      <c r="H2" s="46"/>
      <c r="I2" s="46"/>
    </row>
    <row r="3" spans="1:10" ht="14.1" customHeight="1">
      <c r="C3" s="1"/>
      <c r="D3" s="1"/>
      <c r="E3" s="49"/>
      <c r="F3" s="50"/>
      <c r="G3" s="51"/>
      <c r="H3" s="52"/>
      <c r="I3" s="10"/>
    </row>
    <row r="4" spans="1:10" ht="15" customHeight="1">
      <c r="A4" s="200" t="s">
        <v>1</v>
      </c>
      <c r="B4" s="200"/>
      <c r="C4" s="200"/>
      <c r="D4" s="50"/>
      <c r="E4" s="201" t="s">
        <v>20</v>
      </c>
      <c r="F4" s="201"/>
      <c r="G4" s="202"/>
      <c r="H4" s="202"/>
      <c r="I4" s="202"/>
    </row>
    <row r="5" spans="1:10" ht="15" customHeight="1">
      <c r="A5" s="200" t="s">
        <v>2</v>
      </c>
      <c r="B5" s="200"/>
      <c r="C5" s="200"/>
      <c r="D5" s="51"/>
      <c r="E5" s="80" t="s">
        <v>21</v>
      </c>
      <c r="F5" s="80"/>
      <c r="G5" s="73"/>
      <c r="H5" s="73"/>
    </row>
    <row r="6" spans="1:10" ht="15" customHeight="1">
      <c r="A6" s="200" t="s">
        <v>8</v>
      </c>
      <c r="B6" s="200"/>
      <c r="C6" s="200"/>
      <c r="D6" s="51"/>
      <c r="G6" s="73"/>
      <c r="H6" s="73"/>
    </row>
    <row r="7" spans="1:10" ht="15" customHeight="1">
      <c r="A7" s="200" t="s">
        <v>9</v>
      </c>
      <c r="B7" s="200"/>
      <c r="C7" s="200"/>
      <c r="D7" s="50"/>
      <c r="G7" s="72"/>
      <c r="H7" s="10"/>
    </row>
    <row r="8" spans="1:10" ht="15" customHeight="1">
      <c r="A8" s="200" t="s">
        <v>19</v>
      </c>
      <c r="B8" s="200"/>
      <c r="C8" s="200"/>
      <c r="D8" s="1"/>
      <c r="E8" s="206" t="s">
        <v>34</v>
      </c>
      <c r="F8" s="206"/>
      <c r="G8" s="206"/>
      <c r="H8" s="207"/>
      <c r="I8" s="207"/>
    </row>
    <row r="9" spans="1:10" ht="15" customHeight="1">
      <c r="A9" s="53"/>
      <c r="C9" s="1"/>
      <c r="D9" s="1"/>
      <c r="E9" s="56"/>
      <c r="F9" s="80"/>
      <c r="G9" s="60"/>
      <c r="H9" s="61"/>
      <c r="I9" s="46"/>
    </row>
    <row r="10" spans="1:10" ht="15.95" customHeight="1">
      <c r="A10" s="208" t="s">
        <v>22</v>
      </c>
      <c r="B10" s="209"/>
      <c r="C10" s="209"/>
      <c r="D10" s="209"/>
      <c r="E10" s="209"/>
      <c r="F10" s="209"/>
      <c r="G10" s="209"/>
      <c r="H10" s="209"/>
      <c r="I10" s="209"/>
    </row>
    <row r="11" spans="1:10" ht="15" customHeight="1">
      <c r="A11" s="215" t="s">
        <v>139</v>
      </c>
      <c r="B11" s="215"/>
      <c r="C11" s="215"/>
      <c r="D11" s="215"/>
      <c r="E11" s="215"/>
      <c r="F11" s="215"/>
      <c r="G11" s="215"/>
      <c r="H11" s="215"/>
      <c r="I11" s="215"/>
      <c r="J11" s="55"/>
    </row>
    <row r="12" spans="1:10" ht="15" customHeight="1">
      <c r="A12" s="210" t="s">
        <v>3</v>
      </c>
      <c r="B12" s="212" t="s">
        <v>23</v>
      </c>
      <c r="C12" s="212" t="s">
        <v>4</v>
      </c>
      <c r="D12" s="212" t="s">
        <v>24</v>
      </c>
      <c r="E12" s="212" t="s">
        <v>25</v>
      </c>
      <c r="F12" s="212" t="s">
        <v>26</v>
      </c>
      <c r="G12" s="212" t="s">
        <v>27</v>
      </c>
      <c r="H12" s="216" t="s">
        <v>28</v>
      </c>
      <c r="I12" s="217"/>
      <c r="J12" s="55"/>
    </row>
    <row r="13" spans="1:10" ht="15" customHeight="1">
      <c r="A13" s="211"/>
      <c r="B13" s="213"/>
      <c r="C13" s="213"/>
      <c r="D13" s="214"/>
      <c r="E13" s="214"/>
      <c r="F13" s="214"/>
      <c r="G13" s="214"/>
      <c r="H13" s="79" t="s">
        <v>5</v>
      </c>
      <c r="I13" s="79" t="s">
        <v>6</v>
      </c>
      <c r="J13" s="55"/>
    </row>
    <row r="14" spans="1:10" s="50" customFormat="1" ht="9.9499999999999993" customHeight="1">
      <c r="A14" s="62"/>
      <c r="B14" s="11"/>
      <c r="C14" s="11"/>
      <c r="D14" s="12"/>
      <c r="E14" s="12"/>
      <c r="F14" s="12"/>
      <c r="G14" s="12"/>
      <c r="H14" s="12"/>
      <c r="I14" s="63"/>
      <c r="J14" s="58"/>
    </row>
    <row r="15" spans="1:10" ht="15" customHeight="1">
      <c r="A15" s="3"/>
      <c r="B15" s="13"/>
      <c r="C15" s="4" t="s">
        <v>37</v>
      </c>
      <c r="D15" s="3"/>
      <c r="E15" s="13"/>
      <c r="F15" s="14"/>
      <c r="G15" s="15"/>
      <c r="H15" s="5"/>
      <c r="I15" s="6"/>
      <c r="J15" s="83"/>
    </row>
    <row r="16" spans="1:10" s="50" customFormat="1" ht="38.450000000000003" customHeight="1">
      <c r="A16" s="13"/>
      <c r="B16" s="13"/>
      <c r="C16" s="4" t="s">
        <v>33</v>
      </c>
      <c r="D16" s="13"/>
      <c r="E16" s="13"/>
      <c r="F16" s="16"/>
      <c r="G16" s="15"/>
      <c r="H16" s="15" t="str">
        <f>IF(PRODUCT(G16,F16)=0," ",PRODUCT(G16,F16))</f>
        <v xml:space="preserve"> </v>
      </c>
      <c r="I16" s="17"/>
    </row>
    <row r="17" spans="1:9" ht="12.75">
      <c r="A17" s="13"/>
      <c r="B17" s="21"/>
      <c r="C17" s="22" t="s">
        <v>78</v>
      </c>
      <c r="D17" s="21"/>
      <c r="E17" s="21"/>
      <c r="F17" s="23"/>
      <c r="G17" s="23"/>
      <c r="H17" s="23" t="str">
        <f>IF(PRODUCT(G17,F17)=0," ",PRODUCT(G17,F17))</f>
        <v xml:space="preserve"> </v>
      </c>
      <c r="I17" s="20"/>
    </row>
    <row r="18" spans="1:9" ht="12.75">
      <c r="A18" s="13"/>
      <c r="B18" s="21"/>
      <c r="C18" s="22"/>
      <c r="D18" s="21"/>
      <c r="E18" s="21"/>
      <c r="F18" s="23"/>
      <c r="G18" s="23"/>
      <c r="H18" s="23"/>
      <c r="I18" s="20"/>
    </row>
    <row r="19" spans="1:9" ht="12.75">
      <c r="A19" s="13"/>
      <c r="B19" s="29"/>
      <c r="C19" s="30" t="s">
        <v>70</v>
      </c>
      <c r="D19" s="24"/>
      <c r="E19" s="29"/>
      <c r="F19" s="31"/>
      <c r="G19" s="23"/>
      <c r="H19" s="23" t="str">
        <f>IF(PRODUCT(G19,F19)=0," ",PRODUCT(G19,F19))</f>
        <v xml:space="preserve"> </v>
      </c>
      <c r="I19" s="20"/>
    </row>
    <row r="20" spans="1:9" ht="48">
      <c r="A20" s="13"/>
      <c r="B20" s="11" t="s">
        <v>71</v>
      </c>
      <c r="C20" s="32" t="s">
        <v>72</v>
      </c>
      <c r="D20" s="29"/>
      <c r="E20" s="29"/>
      <c r="F20" s="31"/>
      <c r="G20" s="23"/>
      <c r="H20" s="23" t="str">
        <f>IF(PRODUCT(G20,F20)=0," ",PRODUCT(G20,F20))</f>
        <v xml:space="preserve"> </v>
      </c>
      <c r="I20" s="20"/>
    </row>
    <row r="21" spans="1:9" ht="24">
      <c r="A21" s="13">
        <v>3</v>
      </c>
      <c r="B21" s="29" t="s">
        <v>73</v>
      </c>
      <c r="C21" s="32" t="s">
        <v>74</v>
      </c>
      <c r="D21" s="29" t="s">
        <v>75</v>
      </c>
      <c r="E21" s="29" t="s">
        <v>53</v>
      </c>
      <c r="F21" s="27">
        <f>70*1.2*1.2</f>
        <v>100.8</v>
      </c>
      <c r="G21" s="23">
        <v>0.62</v>
      </c>
      <c r="H21" s="23">
        <f>IF(PRODUCT(G21,F21)=0," ",PRODUCT(G21,F21))</f>
        <v>62.5</v>
      </c>
      <c r="I21" s="20"/>
    </row>
    <row r="22" spans="1:9" ht="60">
      <c r="A22" s="13">
        <v>4</v>
      </c>
      <c r="B22" s="29" t="s">
        <v>76</v>
      </c>
      <c r="C22" s="32" t="s">
        <v>77</v>
      </c>
      <c r="D22" s="29" t="s">
        <v>11</v>
      </c>
      <c r="E22" s="29" t="s">
        <v>53</v>
      </c>
      <c r="F22" s="27">
        <f>430*1.2*1.2</f>
        <v>619.20000000000005</v>
      </c>
      <c r="G22" s="23">
        <f>0.82+0.19*5</f>
        <v>1.77</v>
      </c>
      <c r="H22" s="23">
        <f>IF(PRODUCT(G22,F22)=0," ",PRODUCT(G22,F22))</f>
        <v>1095.98</v>
      </c>
      <c r="I22" s="20"/>
    </row>
    <row r="23" spans="1:9" ht="12.75">
      <c r="A23" s="13"/>
      <c r="B23" s="18"/>
      <c r="C23" s="4"/>
      <c r="D23" s="13"/>
      <c r="E23" s="13"/>
      <c r="F23" s="16"/>
      <c r="G23" s="15"/>
      <c r="H23" s="15"/>
      <c r="I23" s="20"/>
    </row>
    <row r="24" spans="1:9" ht="12.75">
      <c r="A24" s="13"/>
      <c r="B24" s="18"/>
      <c r="C24" s="4"/>
      <c r="D24" s="13"/>
      <c r="E24" s="13"/>
      <c r="F24" s="16"/>
      <c r="G24" s="15"/>
      <c r="H24" s="15">
        <f>SUM(H21:H23)</f>
        <v>1158.48</v>
      </c>
      <c r="I24" s="20">
        <f>H24</f>
        <v>1158.48</v>
      </c>
    </row>
    <row r="25" spans="1:9" ht="12.75">
      <c r="A25" s="13"/>
      <c r="B25" s="18"/>
      <c r="C25" s="4"/>
      <c r="D25" s="13"/>
      <c r="E25" s="13"/>
      <c r="F25" s="16"/>
      <c r="G25" s="15"/>
      <c r="H25" s="15"/>
      <c r="I25" s="20"/>
    </row>
    <row r="26" spans="1:9" ht="36">
      <c r="A26" s="13"/>
      <c r="B26" s="29"/>
      <c r="C26" s="30" t="s">
        <v>82</v>
      </c>
      <c r="D26" s="24"/>
      <c r="E26" s="29"/>
      <c r="F26" s="31"/>
      <c r="G26" s="23"/>
      <c r="H26" s="23" t="str">
        <f>IF(PRODUCT(G26,F26)=0," ",PRODUCT(G26,F26))</f>
        <v xml:space="preserve"> </v>
      </c>
      <c r="I26" s="20"/>
    </row>
    <row r="27" spans="1:9" ht="63.75">
      <c r="A27" s="13"/>
      <c r="B27" s="84" t="s">
        <v>120</v>
      </c>
      <c r="C27" s="85" t="s">
        <v>121</v>
      </c>
      <c r="D27" s="98" t="s">
        <v>122</v>
      </c>
      <c r="E27" s="87" t="s">
        <v>123</v>
      </c>
      <c r="F27" s="31">
        <f>500*2.1*0.15</f>
        <v>157.5</v>
      </c>
      <c r="G27" s="23">
        <f>41.2+0.19*20</f>
        <v>45</v>
      </c>
      <c r="H27" s="23">
        <f>IF(PRODUCT(G27,F27)=0," ",PRODUCT(G27,F27))</f>
        <v>7087.5</v>
      </c>
      <c r="I27" s="20"/>
    </row>
    <row r="28" spans="1:9" ht="36">
      <c r="A28" s="13">
        <v>5</v>
      </c>
      <c r="B28" s="11" t="s">
        <v>83</v>
      </c>
      <c r="C28" s="32" t="s">
        <v>84</v>
      </c>
      <c r="D28" s="29" t="s">
        <v>85</v>
      </c>
      <c r="E28" s="29" t="s">
        <v>53</v>
      </c>
      <c r="F28" s="27">
        <f>((500*0.5*0.1)+(500*1.4*0.07))</f>
        <v>74</v>
      </c>
      <c r="G28" s="23">
        <f>6.2+0.19*25</f>
        <v>10.95</v>
      </c>
      <c r="H28" s="23">
        <f>IF(PRODUCT(G28,F28)=0," ",PRODUCT(G28,F28))</f>
        <v>810.3</v>
      </c>
      <c r="I28" s="20"/>
    </row>
    <row r="29" spans="1:9" ht="12.75">
      <c r="A29" s="13"/>
      <c r="B29" s="21"/>
      <c r="C29" s="25"/>
      <c r="D29" s="21"/>
      <c r="E29" s="21"/>
      <c r="F29" s="27"/>
      <c r="G29" s="28"/>
      <c r="H29" s="74">
        <f>SUM(H27:H28)</f>
        <v>7897.8</v>
      </c>
      <c r="I29" s="20">
        <f>H29</f>
        <v>7897.8</v>
      </c>
    </row>
    <row r="30" spans="1:9" ht="24">
      <c r="A30" s="13"/>
      <c r="B30" s="11"/>
      <c r="C30" s="22" t="s">
        <v>61</v>
      </c>
      <c r="D30" s="29"/>
      <c r="E30" s="29"/>
      <c r="F30" s="27"/>
      <c r="G30" s="23"/>
      <c r="H30" s="23"/>
      <c r="I30" s="20"/>
    </row>
    <row r="31" spans="1:9" ht="51">
      <c r="A31" s="13"/>
      <c r="B31" s="87" t="s">
        <v>124</v>
      </c>
      <c r="C31" s="99" t="s">
        <v>125</v>
      </c>
      <c r="D31" s="86" t="s">
        <v>126</v>
      </c>
      <c r="E31" s="87" t="s">
        <v>123</v>
      </c>
      <c r="F31" s="27">
        <f>500*1.2*0.5</f>
        <v>300</v>
      </c>
      <c r="G31" s="23">
        <v>0.41</v>
      </c>
      <c r="H31" s="23">
        <f t="shared" ref="H31" si="0">IF(PRODUCT(G31,F31)=0," ",PRODUCT(G31,F31))</f>
        <v>123</v>
      </c>
      <c r="I31" s="20"/>
    </row>
    <row r="32" spans="1:9" ht="24">
      <c r="A32" s="13"/>
      <c r="B32" s="11" t="s">
        <v>65</v>
      </c>
      <c r="C32" s="32" t="s">
        <v>66</v>
      </c>
      <c r="D32" s="29"/>
      <c r="E32" s="29"/>
      <c r="F32" s="27"/>
      <c r="G32" s="23"/>
      <c r="H32" s="23"/>
      <c r="I32" s="20"/>
    </row>
    <row r="33" spans="1:9" ht="24">
      <c r="A33" s="13">
        <v>7</v>
      </c>
      <c r="B33" s="35" t="s">
        <v>67</v>
      </c>
      <c r="C33" s="36" t="s">
        <v>68</v>
      </c>
      <c r="D33" s="35" t="s">
        <v>69</v>
      </c>
      <c r="E33" s="29" t="s">
        <v>53</v>
      </c>
      <c r="F33" s="27">
        <f>500*1.2*0.25</f>
        <v>150</v>
      </c>
      <c r="G33" s="23">
        <f>10.3+0.19*25</f>
        <v>15.05</v>
      </c>
      <c r="H33" s="23">
        <f>IF(PRODUCT(G33,F33)=0," ",PRODUCT(G33,F33))</f>
        <v>2257.5</v>
      </c>
      <c r="I33" s="20"/>
    </row>
    <row r="34" spans="1:9" ht="12.75">
      <c r="A34" s="13"/>
      <c r="B34" s="35"/>
      <c r="C34" s="36"/>
      <c r="D34" s="35"/>
      <c r="E34" s="29"/>
      <c r="F34" s="27"/>
      <c r="G34" s="23"/>
      <c r="H34" s="23"/>
      <c r="I34" s="20"/>
    </row>
    <row r="35" spans="1:9" ht="12.75">
      <c r="A35" s="13"/>
      <c r="B35" s="35"/>
      <c r="C35" s="36"/>
      <c r="D35" s="35"/>
      <c r="E35" s="29"/>
      <c r="F35" s="27"/>
      <c r="G35" s="23"/>
      <c r="H35" s="74">
        <f>SUM(H31:H34)</f>
        <v>2380.5</v>
      </c>
      <c r="I35" s="20">
        <f>H35</f>
        <v>2380.5</v>
      </c>
    </row>
    <row r="36" spans="1:9" ht="24">
      <c r="A36" s="13"/>
      <c r="B36" s="90"/>
      <c r="C36" s="100" t="s">
        <v>127</v>
      </c>
      <c r="D36" s="89"/>
      <c r="E36" s="101"/>
      <c r="F36" s="91"/>
      <c r="G36" s="91"/>
      <c r="H36" s="15" t="str">
        <f>IF(PRODUCT(G36,F36)=0," ",PRODUCT(G36,F36))</f>
        <v xml:space="preserve"> </v>
      </c>
      <c r="I36" s="17"/>
    </row>
    <row r="37" spans="1:9" ht="24">
      <c r="A37" s="13"/>
      <c r="B37" s="88" t="s">
        <v>128</v>
      </c>
      <c r="C37" s="102" t="s">
        <v>129</v>
      </c>
      <c r="D37" s="89"/>
      <c r="E37" s="101"/>
      <c r="F37" s="91"/>
      <c r="G37" s="91"/>
      <c r="H37" s="15"/>
      <c r="I37" s="17"/>
    </row>
    <row r="38" spans="1:9" ht="24">
      <c r="A38" s="13"/>
      <c r="B38" s="101" t="s">
        <v>130</v>
      </c>
      <c r="C38" s="92" t="s">
        <v>131</v>
      </c>
      <c r="D38" s="103" t="s">
        <v>132</v>
      </c>
      <c r="E38" s="101" t="s">
        <v>53</v>
      </c>
      <c r="F38" s="91">
        <f>500*1.4*0.25</f>
        <v>175</v>
      </c>
      <c r="G38" s="91">
        <f>13.4+0.19*25</f>
        <v>18.149999999999999</v>
      </c>
      <c r="H38" s="23">
        <f>IF(PRODUCT(G38,F38)=0," ",PRODUCT(G38,F38))</f>
        <v>3176.25</v>
      </c>
      <c r="I38" s="17"/>
    </row>
    <row r="39" spans="1:9" ht="12.75">
      <c r="A39" s="13"/>
      <c r="B39" s="104"/>
      <c r="C39" s="105"/>
      <c r="D39" s="106"/>
      <c r="E39" s="104"/>
      <c r="F39" s="107"/>
      <c r="G39" s="107"/>
      <c r="H39" s="15"/>
      <c r="I39" s="17"/>
    </row>
    <row r="40" spans="1:9" ht="12.75">
      <c r="A40" s="13"/>
      <c r="B40" s="104"/>
      <c r="C40" s="105"/>
      <c r="D40" s="106"/>
      <c r="E40" s="104"/>
      <c r="F40" s="107"/>
      <c r="G40" s="107"/>
      <c r="H40" s="15">
        <f>SUM(H38:H39)</f>
        <v>3176.25</v>
      </c>
      <c r="I40" s="17">
        <f>H40</f>
        <v>3176.25</v>
      </c>
    </row>
    <row r="41" spans="1:9" ht="12.75">
      <c r="A41" s="13"/>
      <c r="B41" s="104"/>
      <c r="C41" s="4" t="s">
        <v>35</v>
      </c>
      <c r="D41" s="13"/>
      <c r="E41" s="13"/>
      <c r="F41" s="16"/>
      <c r="G41" s="15"/>
      <c r="H41" s="15"/>
      <c r="I41" s="20">
        <f>SUM(I17:I40)</f>
        <v>14613.03</v>
      </c>
    </row>
    <row r="42" spans="1:9" ht="12.75">
      <c r="A42" s="13"/>
      <c r="B42" s="18"/>
      <c r="C42" s="19"/>
      <c r="D42" s="13"/>
      <c r="E42" s="13"/>
      <c r="F42" s="16"/>
      <c r="G42" s="15"/>
      <c r="H42" s="15"/>
      <c r="I42" s="17"/>
    </row>
    <row r="43" spans="1:9" ht="24">
      <c r="A43" s="24"/>
      <c r="B43" s="11"/>
      <c r="C43" s="37" t="s">
        <v>42</v>
      </c>
      <c r="D43" s="29"/>
      <c r="E43" s="29"/>
      <c r="F43" s="23"/>
      <c r="G43" s="23"/>
      <c r="H43" s="23" t="str">
        <f>IF(PRODUCT(G43,F43)=0," ",PRODUCT(G43,F43))</f>
        <v xml:space="preserve"> </v>
      </c>
      <c r="I43" s="38"/>
    </row>
    <row r="44" spans="1:9" ht="24">
      <c r="A44" s="24"/>
      <c r="B44" s="11"/>
      <c r="C44" s="30" t="s">
        <v>43</v>
      </c>
      <c r="D44" s="29"/>
      <c r="E44" s="29"/>
      <c r="F44" s="23"/>
      <c r="G44" s="23"/>
      <c r="H44" s="23"/>
      <c r="I44" s="38"/>
    </row>
    <row r="45" spans="1:9" ht="24">
      <c r="A45" s="24">
        <v>8</v>
      </c>
      <c r="B45" s="24" t="s">
        <v>44</v>
      </c>
      <c r="C45" s="25" t="s">
        <v>45</v>
      </c>
      <c r="D45" s="29" t="s">
        <v>46</v>
      </c>
      <c r="E45" s="29" t="s">
        <v>47</v>
      </c>
      <c r="F45" s="27">
        <f>4*500</f>
        <v>2000</v>
      </c>
      <c r="G45" s="27">
        <v>8.1999999999999993</v>
      </c>
      <c r="H45" s="23">
        <f>IF(PRODUCT(G45,F45)=0," ",PRODUCT(G45,F45))</f>
        <v>16400</v>
      </c>
      <c r="I45" s="38"/>
    </row>
    <row r="46" spans="1:9" ht="36">
      <c r="A46" s="24"/>
      <c r="B46" s="24" t="s">
        <v>48</v>
      </c>
      <c r="C46" s="25" t="s">
        <v>49</v>
      </c>
      <c r="D46" s="21"/>
      <c r="E46" s="29"/>
      <c r="F46" s="27"/>
      <c r="G46" s="27"/>
      <c r="H46" s="23" t="str">
        <f>IF(PRODUCT(G46,F46)=0," ",PRODUCT(G46,F46))</f>
        <v xml:space="preserve"> </v>
      </c>
      <c r="I46" s="38"/>
    </row>
    <row r="47" spans="1:9" ht="24">
      <c r="A47" s="24">
        <v>9</v>
      </c>
      <c r="B47" s="21" t="s">
        <v>50</v>
      </c>
      <c r="C47" s="25" t="s">
        <v>51</v>
      </c>
      <c r="D47" s="29" t="s">
        <v>52</v>
      </c>
      <c r="E47" s="29" t="s">
        <v>53</v>
      </c>
      <c r="F47" s="27">
        <v>50</v>
      </c>
      <c r="G47" s="27">
        <v>77</v>
      </c>
      <c r="H47" s="23">
        <f>IF(PRODUCT(G47,F47)=0," ",PRODUCT(G47,F47))</f>
        <v>3850</v>
      </c>
      <c r="I47" s="38"/>
    </row>
    <row r="48" spans="1:9" ht="38.25">
      <c r="A48" s="24">
        <v>10</v>
      </c>
      <c r="B48" s="84" t="s">
        <v>133</v>
      </c>
      <c r="C48" s="85" t="s">
        <v>134</v>
      </c>
      <c r="D48" s="86" t="s">
        <v>135</v>
      </c>
      <c r="E48" s="29" t="s">
        <v>53</v>
      </c>
      <c r="F48" s="27">
        <v>343</v>
      </c>
      <c r="G48" s="27">
        <v>88</v>
      </c>
      <c r="H48" s="23">
        <f>IF(PRODUCT(G48,F48)=0," ",PRODUCT(G48,F48))</f>
        <v>30184</v>
      </c>
      <c r="I48" s="38"/>
    </row>
    <row r="49" spans="1:9" ht="48">
      <c r="A49" s="24">
        <v>11</v>
      </c>
      <c r="B49" s="24" t="s">
        <v>57</v>
      </c>
      <c r="C49" s="25" t="s">
        <v>58</v>
      </c>
      <c r="D49" s="29" t="s">
        <v>59</v>
      </c>
      <c r="E49" s="21" t="s">
        <v>60</v>
      </c>
      <c r="F49" s="39">
        <f>500*3.2*4.98</f>
        <v>7968</v>
      </c>
      <c r="G49" s="27">
        <v>0.98</v>
      </c>
      <c r="H49" s="23">
        <f>IF(PRODUCT(G49,F49)=0," ",PRODUCT(G49,F49))</f>
        <v>7808.64</v>
      </c>
      <c r="I49" s="40"/>
    </row>
    <row r="50" spans="1:9" ht="12.75">
      <c r="A50" s="24"/>
      <c r="B50" s="11"/>
      <c r="C50" s="32"/>
      <c r="D50" s="29"/>
      <c r="E50" s="29"/>
      <c r="F50" s="27"/>
      <c r="G50" s="27"/>
      <c r="H50" s="23"/>
      <c r="I50" s="40"/>
    </row>
    <row r="51" spans="1:9" ht="12.75">
      <c r="A51" s="24"/>
      <c r="B51" s="11"/>
      <c r="C51" s="4" t="s">
        <v>36</v>
      </c>
      <c r="D51" s="29"/>
      <c r="E51" s="29"/>
      <c r="F51" s="27"/>
      <c r="G51" s="27"/>
      <c r="H51" s="23">
        <f>SUM(H45:H50)</f>
        <v>58242.64</v>
      </c>
      <c r="I51" s="40">
        <f>H51</f>
        <v>58242.64</v>
      </c>
    </row>
    <row r="52" spans="1:9" ht="12.75">
      <c r="A52" s="24"/>
      <c r="B52" s="11"/>
      <c r="C52" s="32"/>
      <c r="D52" s="29"/>
      <c r="E52" s="29"/>
      <c r="F52" s="27"/>
      <c r="G52" s="27"/>
      <c r="H52" s="23"/>
      <c r="I52" s="40"/>
    </row>
    <row r="53" spans="1:9" ht="12.75">
      <c r="A53" s="24"/>
      <c r="B53" s="11"/>
      <c r="C53" s="32"/>
      <c r="D53" s="29"/>
      <c r="E53" s="29"/>
      <c r="F53" s="27"/>
      <c r="G53" s="27"/>
      <c r="H53" s="23"/>
      <c r="I53" s="40"/>
    </row>
    <row r="54" spans="1:9" ht="12.75">
      <c r="A54" s="24"/>
      <c r="B54" s="11"/>
      <c r="C54" s="32"/>
      <c r="D54" s="29"/>
      <c r="E54" s="29"/>
      <c r="F54" s="27"/>
      <c r="G54" s="27"/>
      <c r="H54" s="23"/>
      <c r="I54" s="40"/>
    </row>
    <row r="55" spans="1:9" ht="38.25">
      <c r="A55" s="13"/>
      <c r="B55" s="18"/>
      <c r="C55" s="41" t="s">
        <v>18</v>
      </c>
      <c r="D55" s="13"/>
      <c r="E55" s="13"/>
      <c r="F55" s="16"/>
      <c r="G55" s="42"/>
      <c r="H55" s="15"/>
      <c r="I55" s="6">
        <f>I51+I41</f>
        <v>72855.67</v>
      </c>
    </row>
    <row r="56" spans="1:9" ht="12.75">
      <c r="A56" s="13"/>
      <c r="B56" s="18"/>
      <c r="C56" s="41"/>
      <c r="D56" s="13"/>
      <c r="E56" s="13"/>
      <c r="F56" s="16"/>
      <c r="G56" s="42"/>
      <c r="H56" s="15"/>
      <c r="I56" s="6"/>
    </row>
    <row r="57" spans="1:9" ht="12.75">
      <c r="A57" s="13"/>
      <c r="B57" s="18"/>
      <c r="C57" s="41"/>
      <c r="D57" s="13"/>
      <c r="E57" s="13"/>
      <c r="F57" s="16"/>
      <c r="G57" s="42"/>
      <c r="H57" s="15"/>
      <c r="I57" s="6"/>
    </row>
    <row r="58" spans="1:9" ht="12.75">
      <c r="A58" s="13"/>
      <c r="B58" s="18"/>
      <c r="C58" s="19" t="s">
        <v>7</v>
      </c>
      <c r="D58" s="13"/>
      <c r="E58" s="13"/>
      <c r="F58" s="16"/>
      <c r="G58" s="42"/>
      <c r="H58" s="15"/>
      <c r="I58" s="43">
        <f>ROUND(I55*0.18,2)</f>
        <v>13114.02</v>
      </c>
    </row>
    <row r="59" spans="1:9" ht="25.5">
      <c r="A59" s="13"/>
      <c r="B59" s="18"/>
      <c r="C59" s="4" t="s">
        <v>14</v>
      </c>
      <c r="D59" s="13"/>
      <c r="E59" s="13"/>
      <c r="F59" s="16"/>
      <c r="G59" s="42"/>
      <c r="H59" s="15"/>
      <c r="I59" s="6">
        <f>I55+I58</f>
        <v>85969.69</v>
      </c>
    </row>
    <row r="60" spans="1:9" ht="12.75">
      <c r="A60" s="3"/>
      <c r="B60" s="2"/>
      <c r="C60" s="19" t="s">
        <v>10</v>
      </c>
      <c r="D60" s="2"/>
      <c r="E60" s="2"/>
      <c r="F60" s="16"/>
      <c r="G60" s="16"/>
      <c r="H60" s="16"/>
      <c r="I60" s="43">
        <f>I59*0.15</f>
        <v>12895.45</v>
      </c>
    </row>
    <row r="61" spans="1:9" ht="12.75">
      <c r="A61" s="2"/>
      <c r="B61" s="3"/>
      <c r="C61" s="4" t="s">
        <v>15</v>
      </c>
      <c r="D61" s="3"/>
      <c r="E61" s="3"/>
      <c r="F61" s="5"/>
      <c r="G61" s="5"/>
      <c r="H61" s="5"/>
      <c r="I61" s="6">
        <f>SUM(I59:I60)</f>
        <v>98865.14</v>
      </c>
    </row>
    <row r="62" spans="1:9" ht="12.75">
      <c r="A62" s="3"/>
      <c r="B62" s="2"/>
      <c r="C62" s="19" t="s">
        <v>0</v>
      </c>
      <c r="D62" s="2"/>
      <c r="E62" s="2"/>
      <c r="F62" s="16"/>
      <c r="G62" s="16"/>
      <c r="H62" s="16"/>
      <c r="I62" s="43">
        <v>0</v>
      </c>
    </row>
    <row r="63" spans="1:9" ht="12.75">
      <c r="A63" s="2"/>
      <c r="B63" s="3"/>
      <c r="C63" s="4" t="s">
        <v>16</v>
      </c>
      <c r="D63" s="3"/>
      <c r="E63" s="3"/>
      <c r="F63" s="5"/>
      <c r="G63" s="5"/>
      <c r="H63" s="5"/>
      <c r="I63" s="6">
        <f>I61+I62</f>
        <v>98865.14</v>
      </c>
    </row>
    <row r="64" spans="1:9" ht="12.75">
      <c r="A64" s="3"/>
      <c r="B64" s="2"/>
      <c r="C64" s="19" t="s">
        <v>12</v>
      </c>
      <c r="D64" s="2"/>
      <c r="E64" s="2"/>
      <c r="F64" s="16"/>
      <c r="G64" s="16"/>
      <c r="H64" s="16"/>
      <c r="I64" s="43">
        <f>ROUND(I63*0.24,2)</f>
        <v>23727.63</v>
      </c>
    </row>
    <row r="65" spans="1:9" s="64" customFormat="1" ht="25.5">
      <c r="A65" s="2"/>
      <c r="B65" s="3"/>
      <c r="C65" s="4" t="s">
        <v>17</v>
      </c>
      <c r="D65" s="3"/>
      <c r="E65" s="3"/>
      <c r="F65" s="5"/>
      <c r="G65" s="5"/>
      <c r="H65" s="5"/>
      <c r="I65" s="6">
        <f>I63+I64</f>
        <v>122592.77</v>
      </c>
    </row>
    <row r="66" spans="1:9" s="64" customFormat="1" ht="12.75">
      <c r="A66" s="65"/>
      <c r="B66" s="50"/>
      <c r="C66" s="50"/>
      <c r="D66" s="50"/>
      <c r="E66" s="50"/>
      <c r="F66" s="50"/>
      <c r="G66" s="50"/>
      <c r="H66" s="50"/>
      <c r="I66" s="50"/>
    </row>
    <row r="67" spans="1:9" s="64" customFormat="1" ht="12.75">
      <c r="A67" s="51"/>
    </row>
    <row r="68" spans="1:9" s="64" customFormat="1" ht="13.5">
      <c r="A68" s="65"/>
      <c r="B68" s="65"/>
      <c r="C68" s="9"/>
      <c r="E68" s="65"/>
      <c r="F68" s="66"/>
      <c r="G68" s="204" t="s">
        <v>31</v>
      </c>
      <c r="H68" s="204"/>
      <c r="I68" s="204"/>
    </row>
    <row r="69" spans="1:9" s="64" customFormat="1" ht="13.5">
      <c r="A69" s="65"/>
      <c r="C69" s="78" t="s">
        <v>38</v>
      </c>
      <c r="F69" s="66"/>
      <c r="G69" s="205" t="s">
        <v>39</v>
      </c>
      <c r="H69" s="205"/>
      <c r="I69" s="205"/>
    </row>
    <row r="70" spans="1:9" s="64" customFormat="1" ht="13.5">
      <c r="A70" s="50"/>
      <c r="C70" s="81" t="s">
        <v>41</v>
      </c>
      <c r="F70" s="204" t="s">
        <v>91</v>
      </c>
      <c r="G70" s="204"/>
      <c r="H70" s="204"/>
      <c r="I70" s="204"/>
    </row>
    <row r="71" spans="1:9" s="64" customFormat="1" ht="13.5">
      <c r="A71" s="50"/>
      <c r="C71" s="69"/>
      <c r="F71" s="66"/>
      <c r="G71" s="70"/>
      <c r="I71" s="52"/>
    </row>
    <row r="72" spans="1:9" s="64" customFormat="1" ht="13.5">
      <c r="A72" s="50"/>
      <c r="C72" s="69"/>
      <c r="E72" s="51"/>
      <c r="F72" s="66"/>
      <c r="G72" s="70"/>
      <c r="I72" s="52"/>
    </row>
    <row r="73" spans="1:9" s="64" customFormat="1" ht="13.5">
      <c r="A73" s="50"/>
      <c r="C73" s="50" t="s">
        <v>92</v>
      </c>
      <c r="E73" s="51"/>
      <c r="F73" s="205" t="s">
        <v>86</v>
      </c>
      <c r="G73" s="205"/>
      <c r="H73" s="205"/>
      <c r="I73" s="205"/>
    </row>
    <row r="74" spans="1:9" s="64" customFormat="1" ht="13.5">
      <c r="A74" s="50"/>
      <c r="C74" s="50" t="s">
        <v>93</v>
      </c>
      <c r="E74" s="50"/>
      <c r="F74" s="218" t="s">
        <v>87</v>
      </c>
      <c r="G74" s="218"/>
      <c r="H74" s="218"/>
      <c r="I74" s="218"/>
    </row>
    <row r="75" spans="1:9" s="64" customFormat="1" ht="13.5">
      <c r="A75" s="50"/>
      <c r="B75" s="50"/>
      <c r="C75" s="50"/>
      <c r="D75" s="50"/>
      <c r="E75" s="50"/>
      <c r="F75" s="50"/>
      <c r="G75" s="50"/>
      <c r="H75" s="81"/>
      <c r="I75" s="50"/>
    </row>
    <row r="76" spans="1:9" s="64" customFormat="1" ht="13.5">
      <c r="A76" s="50"/>
      <c r="B76" s="50"/>
      <c r="C76" s="50"/>
      <c r="D76" s="201" t="s">
        <v>30</v>
      </c>
      <c r="E76" s="201"/>
      <c r="F76" s="201"/>
      <c r="G76" s="50"/>
      <c r="H76" s="50"/>
      <c r="I76" s="50"/>
    </row>
    <row r="77" spans="1:9" s="64" customFormat="1" ht="13.5">
      <c r="A77" s="50"/>
      <c r="B77" s="44"/>
      <c r="C77" s="44"/>
      <c r="D77" s="205" t="s">
        <v>40</v>
      </c>
      <c r="E77" s="205"/>
      <c r="F77" s="205"/>
      <c r="G77" s="44"/>
      <c r="H77" s="44"/>
      <c r="I77" s="44"/>
    </row>
    <row r="78" spans="1:9" s="64" customFormat="1" ht="13.5">
      <c r="A78" s="44"/>
      <c r="B78" s="44"/>
      <c r="C78" s="44"/>
      <c r="D78" s="205" t="s">
        <v>32</v>
      </c>
      <c r="E78" s="205"/>
      <c r="F78" s="205"/>
      <c r="G78" s="44"/>
      <c r="H78" s="44"/>
      <c r="I78" s="44"/>
    </row>
    <row r="79" spans="1:9" s="64" customFormat="1" ht="13.5">
      <c r="A79" s="44"/>
      <c r="B79" s="44"/>
      <c r="C79" s="44"/>
      <c r="D79" s="77"/>
      <c r="E79" s="44"/>
      <c r="F79" s="44"/>
      <c r="G79" s="44"/>
      <c r="H79" s="44"/>
      <c r="I79" s="44"/>
    </row>
    <row r="80" spans="1:9" s="64" customFormat="1" ht="13.5">
      <c r="A80" s="44"/>
      <c r="B80" s="44"/>
      <c r="C80" s="44"/>
      <c r="D80" s="77"/>
      <c r="E80" s="44"/>
      <c r="F80" s="44"/>
      <c r="G80" s="44"/>
      <c r="H80" s="44"/>
      <c r="I80" s="44"/>
    </row>
    <row r="81" spans="4:6" ht="13.5">
      <c r="D81" s="218" t="s">
        <v>13</v>
      </c>
      <c r="E81" s="218"/>
      <c r="F81" s="218"/>
    </row>
    <row r="82" spans="4:6" ht="13.5">
      <c r="D82" s="218" t="s">
        <v>29</v>
      </c>
      <c r="E82" s="218"/>
      <c r="F82" s="218"/>
    </row>
  </sheetData>
  <mergeCells count="29">
    <mergeCell ref="D82:F82"/>
    <mergeCell ref="F70:I70"/>
    <mergeCell ref="F73:I73"/>
    <mergeCell ref="F74:I74"/>
    <mergeCell ref="D76:F76"/>
    <mergeCell ref="D77:F77"/>
    <mergeCell ref="D78:F78"/>
    <mergeCell ref="H8:I8"/>
    <mergeCell ref="A10:I10"/>
    <mergeCell ref="A11:I11"/>
    <mergeCell ref="G68:I68"/>
    <mergeCell ref="D81:F81"/>
    <mergeCell ref="G69:I69"/>
    <mergeCell ref="F12:F13"/>
    <mergeCell ref="G12:G13"/>
    <mergeCell ref="H12:I12"/>
    <mergeCell ref="A12:A13"/>
    <mergeCell ref="B12:B13"/>
    <mergeCell ref="C12:C13"/>
    <mergeCell ref="D12:D13"/>
    <mergeCell ref="E12:E13"/>
    <mergeCell ref="A8:C8"/>
    <mergeCell ref="E8:G8"/>
    <mergeCell ref="A7:C7"/>
    <mergeCell ref="A4:C4"/>
    <mergeCell ref="E4:F4"/>
    <mergeCell ref="G4:I4"/>
    <mergeCell ref="A5:C5"/>
    <mergeCell ref="A6:C6"/>
  </mergeCells>
  <pageMargins left="0.33" right="0.3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2"/>
  <sheetViews>
    <sheetView topLeftCell="A10" workbookViewId="0">
      <selection activeCell="F27" sqref="F27"/>
    </sheetView>
  </sheetViews>
  <sheetFormatPr defaultRowHeight="15" customHeight="1"/>
  <cols>
    <col min="1" max="1" width="3.7109375" style="44" customWidth="1"/>
    <col min="2" max="2" width="9.7109375" style="44" customWidth="1"/>
    <col min="3" max="3" width="26.7109375" style="44" customWidth="1"/>
    <col min="4" max="4" width="12.140625" style="44" customWidth="1"/>
    <col min="5" max="5" width="8.7109375" style="44" customWidth="1"/>
    <col min="6" max="6" width="9.28515625" style="44" customWidth="1"/>
    <col min="7" max="7" width="7.85546875" style="44" customWidth="1"/>
    <col min="8" max="8" width="8.42578125" style="44" bestFit="1" customWidth="1"/>
    <col min="9" max="9" width="10.28515625" style="44" customWidth="1"/>
    <col min="10" max="11" width="9.140625" style="44"/>
    <col min="12" max="12" width="9.5703125" style="44" bestFit="1" customWidth="1"/>
    <col min="13" max="16384" width="9.140625" style="44"/>
  </cols>
  <sheetData>
    <row r="1" spans="1:10" ht="14.1" customHeight="1">
      <c r="C1" s="1"/>
      <c r="D1" s="1"/>
      <c r="E1" s="1"/>
      <c r="F1" s="45"/>
      <c r="G1" s="46"/>
      <c r="H1" s="46"/>
      <c r="I1" s="46"/>
    </row>
    <row r="2" spans="1:10" ht="14.1" customHeight="1">
      <c r="C2" s="7"/>
      <c r="D2" s="1"/>
      <c r="E2" s="47"/>
      <c r="F2" s="45"/>
      <c r="G2" s="48"/>
      <c r="H2" s="46"/>
      <c r="I2" s="46"/>
    </row>
    <row r="3" spans="1:10" ht="14.1" customHeight="1">
      <c r="C3" s="1"/>
      <c r="D3" s="1"/>
      <c r="E3" s="49"/>
      <c r="F3" s="50"/>
      <c r="G3" s="51"/>
      <c r="H3" s="52"/>
      <c r="I3" s="10"/>
    </row>
    <row r="4" spans="1:10" ht="15" customHeight="1">
      <c r="A4" s="200" t="s">
        <v>1</v>
      </c>
      <c r="B4" s="200"/>
      <c r="C4" s="200"/>
      <c r="D4" s="50"/>
      <c r="E4" s="201" t="s">
        <v>20</v>
      </c>
      <c r="F4" s="201"/>
      <c r="G4" s="202"/>
      <c r="H4" s="202"/>
      <c r="I4" s="202"/>
    </row>
    <row r="5" spans="1:10" ht="15" customHeight="1">
      <c r="A5" s="200" t="s">
        <v>2</v>
      </c>
      <c r="B5" s="200"/>
      <c r="C5" s="200"/>
      <c r="D5" s="51"/>
      <c r="E5" s="94" t="s">
        <v>21</v>
      </c>
      <c r="F5" s="94"/>
      <c r="G5" s="73"/>
      <c r="H5" s="73"/>
    </row>
    <row r="6" spans="1:10" ht="15" customHeight="1">
      <c r="A6" s="200" t="s">
        <v>8</v>
      </c>
      <c r="B6" s="200"/>
      <c r="C6" s="200"/>
      <c r="D6" s="51"/>
      <c r="G6" s="73"/>
      <c r="H6" s="73"/>
    </row>
    <row r="7" spans="1:10" ht="15" customHeight="1">
      <c r="A7" s="200" t="s">
        <v>9</v>
      </c>
      <c r="B7" s="200"/>
      <c r="C7" s="200"/>
      <c r="D7" s="50"/>
      <c r="G7" s="72"/>
      <c r="H7" s="10"/>
    </row>
    <row r="8" spans="1:10" ht="15" customHeight="1">
      <c r="A8" s="200" t="s">
        <v>19</v>
      </c>
      <c r="B8" s="200"/>
      <c r="C8" s="200"/>
      <c r="D8" s="1"/>
      <c r="E8" s="206" t="s">
        <v>34</v>
      </c>
      <c r="F8" s="206"/>
      <c r="G8" s="206"/>
      <c r="H8" s="207"/>
      <c r="I8" s="207"/>
    </row>
    <row r="9" spans="1:10" ht="15" customHeight="1">
      <c r="A9" s="53"/>
      <c r="C9" s="1"/>
      <c r="D9" s="1"/>
      <c r="E9" s="56"/>
      <c r="F9" s="94"/>
      <c r="G9" s="60"/>
      <c r="H9" s="61"/>
      <c r="I9" s="46"/>
    </row>
    <row r="10" spans="1:10" ht="15.95" customHeight="1">
      <c r="A10" s="208" t="s">
        <v>22</v>
      </c>
      <c r="B10" s="209"/>
      <c r="C10" s="209"/>
      <c r="D10" s="209"/>
      <c r="E10" s="209"/>
      <c r="F10" s="209"/>
      <c r="G10" s="209"/>
      <c r="H10" s="209"/>
      <c r="I10" s="209"/>
    </row>
    <row r="11" spans="1:10" ht="15" customHeight="1">
      <c r="A11" s="215" t="s">
        <v>94</v>
      </c>
      <c r="B11" s="215"/>
      <c r="C11" s="215"/>
      <c r="D11" s="215"/>
      <c r="E11" s="215"/>
      <c r="F11" s="215"/>
      <c r="G11" s="215"/>
      <c r="H11" s="215"/>
      <c r="I11" s="215"/>
      <c r="J11" s="55"/>
    </row>
    <row r="12" spans="1:10" ht="15" customHeight="1">
      <c r="A12" s="210" t="s">
        <v>3</v>
      </c>
      <c r="B12" s="212" t="s">
        <v>23</v>
      </c>
      <c r="C12" s="212" t="s">
        <v>4</v>
      </c>
      <c r="D12" s="212" t="s">
        <v>24</v>
      </c>
      <c r="E12" s="212" t="s">
        <v>25</v>
      </c>
      <c r="F12" s="212" t="s">
        <v>26</v>
      </c>
      <c r="G12" s="212" t="s">
        <v>27</v>
      </c>
      <c r="H12" s="216" t="s">
        <v>28</v>
      </c>
      <c r="I12" s="217"/>
      <c r="J12" s="55"/>
    </row>
    <row r="13" spans="1:10" ht="15" customHeight="1">
      <c r="A13" s="211"/>
      <c r="B13" s="213"/>
      <c r="C13" s="213"/>
      <c r="D13" s="214"/>
      <c r="E13" s="214"/>
      <c r="F13" s="214"/>
      <c r="G13" s="214"/>
      <c r="H13" s="97" t="s">
        <v>5</v>
      </c>
      <c r="I13" s="97" t="s">
        <v>6</v>
      </c>
      <c r="J13" s="55"/>
    </row>
    <row r="14" spans="1:10" s="50" customFormat="1" ht="9.9499999999999993" customHeight="1">
      <c r="A14" s="62"/>
      <c r="B14" s="11"/>
      <c r="C14" s="11"/>
      <c r="D14" s="12"/>
      <c r="E14" s="12"/>
      <c r="F14" s="12"/>
      <c r="G14" s="12"/>
      <c r="H14" s="12"/>
      <c r="I14" s="63"/>
      <c r="J14" s="58"/>
    </row>
    <row r="15" spans="1:10" ht="15" customHeight="1">
      <c r="A15" s="3"/>
      <c r="B15" s="13"/>
      <c r="C15" s="4" t="s">
        <v>37</v>
      </c>
      <c r="D15" s="3"/>
      <c r="E15" s="13"/>
      <c r="F15" s="14"/>
      <c r="G15" s="15"/>
      <c r="H15" s="5"/>
      <c r="I15" s="6"/>
      <c r="J15" s="94"/>
    </row>
    <row r="16" spans="1:10" s="50" customFormat="1" ht="51">
      <c r="A16" s="13"/>
      <c r="B16" s="13"/>
      <c r="C16" s="4" t="s">
        <v>33</v>
      </c>
      <c r="D16" s="13"/>
      <c r="E16" s="13"/>
      <c r="F16" s="16"/>
      <c r="G16" s="15"/>
      <c r="H16" s="15" t="str">
        <f>IF(PRODUCT(G16,F16)=0," ",PRODUCT(G16,F16))</f>
        <v xml:space="preserve"> </v>
      </c>
      <c r="I16" s="17"/>
    </row>
    <row r="17" spans="1:9" ht="12.75">
      <c r="A17" s="13"/>
      <c r="B17" s="21"/>
      <c r="C17" s="22" t="s">
        <v>78</v>
      </c>
      <c r="D17" s="21"/>
      <c r="E17" s="21"/>
      <c r="F17" s="23"/>
      <c r="G17" s="23"/>
      <c r="H17" s="23" t="str">
        <f>IF(PRODUCT(G17,F17)=0," ",PRODUCT(G17,F17))</f>
        <v xml:space="preserve"> </v>
      </c>
      <c r="I17" s="20"/>
    </row>
    <row r="18" spans="1:9" ht="12.75">
      <c r="A18" s="13"/>
      <c r="B18" s="21"/>
      <c r="C18" s="22"/>
      <c r="D18" s="21"/>
      <c r="E18" s="21"/>
      <c r="F18" s="23"/>
      <c r="G18" s="23"/>
      <c r="H18" s="23"/>
      <c r="I18" s="20"/>
    </row>
    <row r="19" spans="1:9" ht="12.75">
      <c r="A19" s="13"/>
      <c r="B19" s="29"/>
      <c r="C19" s="30" t="s">
        <v>70</v>
      </c>
      <c r="D19" s="24"/>
      <c r="E19" s="29"/>
      <c r="F19" s="31"/>
      <c r="G19" s="23"/>
      <c r="H19" s="23" t="str">
        <f>IF(PRODUCT(G19,F19)=0," ",PRODUCT(G19,F19))</f>
        <v xml:space="preserve"> </v>
      </c>
      <c r="I19" s="20"/>
    </row>
    <row r="20" spans="1:9" ht="48">
      <c r="A20" s="13"/>
      <c r="B20" s="11" t="s">
        <v>71</v>
      </c>
      <c r="C20" s="32" t="s">
        <v>72</v>
      </c>
      <c r="D20" s="29"/>
      <c r="E20" s="29"/>
      <c r="F20" s="31"/>
      <c r="G20" s="23"/>
      <c r="H20" s="23" t="str">
        <f>IF(PRODUCT(G20,F20)=0," ",PRODUCT(G20,F20))</f>
        <v xml:space="preserve"> </v>
      </c>
      <c r="I20" s="20"/>
    </row>
    <row r="21" spans="1:9" ht="24">
      <c r="A21" s="13">
        <v>3</v>
      </c>
      <c r="B21" s="29" t="s">
        <v>73</v>
      </c>
      <c r="C21" s="32" t="s">
        <v>74</v>
      </c>
      <c r="D21" s="29" t="s">
        <v>75</v>
      </c>
      <c r="E21" s="29" t="s">
        <v>53</v>
      </c>
      <c r="F21" s="27">
        <f>24*1.2*1.2</f>
        <v>34.56</v>
      </c>
      <c r="G21" s="23">
        <v>0.62</v>
      </c>
      <c r="H21" s="23">
        <f>IF(PRODUCT(G21,F21)=0," ",PRODUCT(G21,F21))</f>
        <v>21.43</v>
      </c>
      <c r="I21" s="20"/>
    </row>
    <row r="22" spans="1:9" ht="60">
      <c r="A22" s="13">
        <v>4</v>
      </c>
      <c r="B22" s="29" t="s">
        <v>76</v>
      </c>
      <c r="C22" s="32" t="s">
        <v>77</v>
      </c>
      <c r="D22" s="29" t="s">
        <v>11</v>
      </c>
      <c r="E22" s="29" t="s">
        <v>53</v>
      </c>
      <c r="F22" s="27">
        <f>80*1.2*1.2</f>
        <v>115.2</v>
      </c>
      <c r="G22" s="23">
        <f>0.82+0.19*15</f>
        <v>3.67</v>
      </c>
      <c r="H22" s="23">
        <f>IF(PRODUCT(G22,F22)=0," ",PRODUCT(G22,F22))</f>
        <v>422.78</v>
      </c>
      <c r="I22" s="20"/>
    </row>
    <row r="23" spans="1:9" ht="12.75">
      <c r="A23" s="13"/>
      <c r="B23" s="18"/>
      <c r="C23" s="4"/>
      <c r="D23" s="13"/>
      <c r="E23" s="13"/>
      <c r="F23" s="16"/>
      <c r="G23" s="15"/>
      <c r="H23" s="15"/>
      <c r="I23" s="20"/>
    </row>
    <row r="24" spans="1:9" ht="12.75">
      <c r="A24" s="13"/>
      <c r="B24" s="18"/>
      <c r="C24" s="4"/>
      <c r="D24" s="13"/>
      <c r="E24" s="13"/>
      <c r="F24" s="16"/>
      <c r="G24" s="15"/>
      <c r="H24" s="15">
        <f>SUM(H21:H23)</f>
        <v>444.21</v>
      </c>
      <c r="I24" s="20">
        <f>H24</f>
        <v>444.21</v>
      </c>
    </row>
    <row r="25" spans="1:9" ht="12.75">
      <c r="A25" s="13"/>
      <c r="B25" s="18"/>
      <c r="C25" s="4"/>
      <c r="D25" s="13"/>
      <c r="E25" s="13"/>
      <c r="F25" s="16"/>
      <c r="G25" s="15"/>
      <c r="H25" s="15"/>
      <c r="I25" s="20"/>
    </row>
    <row r="26" spans="1:9" ht="36">
      <c r="A26" s="13"/>
      <c r="B26" s="29"/>
      <c r="C26" s="30" t="s">
        <v>82</v>
      </c>
      <c r="D26" s="24"/>
      <c r="E26" s="29"/>
      <c r="F26" s="31"/>
      <c r="G26" s="23"/>
      <c r="H26" s="23" t="str">
        <f>IF(PRODUCT(G26,F26)=0," ",PRODUCT(G26,F26))</f>
        <v xml:space="preserve"> </v>
      </c>
      <c r="I26" s="20"/>
    </row>
    <row r="27" spans="1:9" ht="63.75">
      <c r="A27" s="13"/>
      <c r="B27" s="84" t="s">
        <v>120</v>
      </c>
      <c r="C27" s="85" t="s">
        <v>121</v>
      </c>
      <c r="D27" s="98" t="s">
        <v>122</v>
      </c>
      <c r="E27" s="87" t="s">
        <v>123</v>
      </c>
      <c r="F27" s="31">
        <f>30*3*0.15</f>
        <v>13.5</v>
      </c>
      <c r="G27" s="23">
        <f>41.2+0.19*20</f>
        <v>45</v>
      </c>
      <c r="H27" s="23">
        <f>IF(PRODUCT(G27,F27)=0," ",PRODUCT(G27,F27))</f>
        <v>607.5</v>
      </c>
      <c r="I27" s="20"/>
    </row>
    <row r="28" spans="1:9" ht="36">
      <c r="A28" s="13">
        <v>5</v>
      </c>
      <c r="B28" s="11" t="s">
        <v>83</v>
      </c>
      <c r="C28" s="32" t="s">
        <v>84</v>
      </c>
      <c r="D28" s="29" t="s">
        <v>85</v>
      </c>
      <c r="E28" s="29" t="s">
        <v>53</v>
      </c>
      <c r="F28" s="27">
        <f>50*4*0.2</f>
        <v>40</v>
      </c>
      <c r="G28" s="23">
        <v>6.2</v>
      </c>
      <c r="H28" s="23">
        <f>IF(PRODUCT(G28,F28)=0," ",PRODUCT(G28,F28))</f>
        <v>248</v>
      </c>
      <c r="I28" s="20"/>
    </row>
    <row r="29" spans="1:9" ht="12.75">
      <c r="A29" s="13"/>
      <c r="B29" s="21"/>
      <c r="C29" s="25"/>
      <c r="D29" s="21"/>
      <c r="E29" s="21"/>
      <c r="F29" s="27"/>
      <c r="G29" s="28"/>
      <c r="H29" s="74">
        <f>SUM(H27:H28)</f>
        <v>855.5</v>
      </c>
      <c r="I29" s="20">
        <f>H29</f>
        <v>855.5</v>
      </c>
    </row>
    <row r="30" spans="1:9" ht="24">
      <c r="A30" s="13"/>
      <c r="B30" s="11"/>
      <c r="C30" s="22" t="s">
        <v>61</v>
      </c>
      <c r="D30" s="29"/>
      <c r="E30" s="29"/>
      <c r="F30" s="27"/>
      <c r="G30" s="23"/>
      <c r="H30" s="23"/>
      <c r="I30" s="20"/>
    </row>
    <row r="31" spans="1:9" ht="51">
      <c r="A31" s="13"/>
      <c r="B31" s="87" t="s">
        <v>124</v>
      </c>
      <c r="C31" s="99" t="s">
        <v>125</v>
      </c>
      <c r="D31" s="86" t="s">
        <v>126</v>
      </c>
      <c r="E31" s="87" t="s">
        <v>123</v>
      </c>
      <c r="F31" s="27">
        <f>100*1.2*0.5</f>
        <v>60</v>
      </c>
      <c r="G31" s="23">
        <v>0.41</v>
      </c>
      <c r="H31" s="23">
        <f t="shared" ref="H31" si="0">IF(PRODUCT(G31,F31)=0," ",PRODUCT(G31,F31))</f>
        <v>24.6</v>
      </c>
      <c r="I31" s="20"/>
    </row>
    <row r="32" spans="1:9" ht="24">
      <c r="A32" s="13"/>
      <c r="B32" s="11" t="s">
        <v>65</v>
      </c>
      <c r="C32" s="32" t="s">
        <v>66</v>
      </c>
      <c r="D32" s="29"/>
      <c r="E32" s="29"/>
      <c r="F32" s="27"/>
      <c r="G32" s="23"/>
      <c r="H32" s="23"/>
      <c r="I32" s="20"/>
    </row>
    <row r="33" spans="1:9" ht="24">
      <c r="A33" s="13">
        <v>7</v>
      </c>
      <c r="B33" s="35" t="s">
        <v>67</v>
      </c>
      <c r="C33" s="36" t="s">
        <v>68</v>
      </c>
      <c r="D33" s="35" t="s">
        <v>69</v>
      </c>
      <c r="E33" s="29" t="s">
        <v>53</v>
      </c>
      <c r="F33" s="27">
        <f>100*1.2*0.3</f>
        <v>36</v>
      </c>
      <c r="G33" s="23">
        <f>10.3+0.19*25</f>
        <v>15.05</v>
      </c>
      <c r="H33" s="23">
        <f>IF(PRODUCT(G33,F33)=0," ",PRODUCT(G33,F33))</f>
        <v>541.79999999999995</v>
      </c>
      <c r="I33" s="20"/>
    </row>
    <row r="34" spans="1:9" ht="12.75">
      <c r="A34" s="13"/>
      <c r="B34" s="35"/>
      <c r="C34" s="36"/>
      <c r="D34" s="35"/>
      <c r="E34" s="29"/>
      <c r="F34" s="27"/>
      <c r="G34" s="23"/>
      <c r="H34" s="23"/>
      <c r="I34" s="20"/>
    </row>
    <row r="35" spans="1:9" ht="12.75">
      <c r="A35" s="13"/>
      <c r="B35" s="35"/>
      <c r="C35" s="36"/>
      <c r="D35" s="35"/>
      <c r="E35" s="29"/>
      <c r="F35" s="27"/>
      <c r="G35" s="23"/>
      <c r="H35" s="74">
        <f>SUM(H31:H34)</f>
        <v>566.4</v>
      </c>
      <c r="I35" s="20">
        <f>H35</f>
        <v>566.4</v>
      </c>
    </row>
    <row r="36" spans="1:9" ht="24">
      <c r="A36" s="13"/>
      <c r="B36" s="90"/>
      <c r="C36" s="100" t="s">
        <v>127</v>
      </c>
      <c r="D36" s="89"/>
      <c r="E36" s="101"/>
      <c r="F36" s="91"/>
      <c r="G36" s="91"/>
      <c r="H36" s="15" t="str">
        <f>IF(PRODUCT(G36,F36)=0," ",PRODUCT(G36,F36))</f>
        <v xml:space="preserve"> </v>
      </c>
      <c r="I36" s="17"/>
    </row>
    <row r="37" spans="1:9" ht="24">
      <c r="A37" s="13"/>
      <c r="B37" s="88" t="s">
        <v>128</v>
      </c>
      <c r="C37" s="102" t="s">
        <v>129</v>
      </c>
      <c r="D37" s="89"/>
      <c r="E37" s="101"/>
      <c r="F37" s="91"/>
      <c r="G37" s="91"/>
      <c r="H37" s="15"/>
      <c r="I37" s="17"/>
    </row>
    <row r="38" spans="1:9" ht="24">
      <c r="A38" s="13"/>
      <c r="B38" s="101" t="s">
        <v>130</v>
      </c>
      <c r="C38" s="92" t="s">
        <v>131</v>
      </c>
      <c r="D38" s="103" t="s">
        <v>132</v>
      </c>
      <c r="E38" s="101" t="s">
        <v>53</v>
      </c>
      <c r="F38" s="91">
        <f>100*1.4*0.25</f>
        <v>35</v>
      </c>
      <c r="G38" s="91">
        <f>13.4+0.19*25</f>
        <v>18.149999999999999</v>
      </c>
      <c r="H38" s="23">
        <f>IF(PRODUCT(G38,F38)=0," ",PRODUCT(G38,F38))</f>
        <v>635.25</v>
      </c>
      <c r="I38" s="17"/>
    </row>
    <row r="39" spans="1:9" ht="12.75">
      <c r="A39" s="13"/>
      <c r="B39" s="104"/>
      <c r="C39" s="105"/>
      <c r="D39" s="106"/>
      <c r="E39" s="104"/>
      <c r="F39" s="107"/>
      <c r="G39" s="107"/>
      <c r="H39" s="15"/>
      <c r="I39" s="17"/>
    </row>
    <row r="40" spans="1:9" ht="12.75">
      <c r="A40" s="13"/>
      <c r="B40" s="104"/>
      <c r="C40" s="105"/>
      <c r="D40" s="106"/>
      <c r="E40" s="104"/>
      <c r="F40" s="107"/>
      <c r="G40" s="107"/>
      <c r="H40" s="15">
        <f>SUM(H38:H39)</f>
        <v>635.25</v>
      </c>
      <c r="I40" s="17">
        <f>H40</f>
        <v>635.25</v>
      </c>
    </row>
    <row r="41" spans="1:9" ht="12.75">
      <c r="A41" s="13"/>
      <c r="B41" s="104"/>
      <c r="C41" s="4" t="s">
        <v>35</v>
      </c>
      <c r="D41" s="13"/>
      <c r="E41" s="13"/>
      <c r="F41" s="16"/>
      <c r="G41" s="15"/>
      <c r="H41" s="15"/>
      <c r="I41" s="20">
        <f>SUM(I17:I40)</f>
        <v>2501.36</v>
      </c>
    </row>
    <row r="42" spans="1:9" ht="12.75">
      <c r="A42" s="13"/>
      <c r="B42" s="18"/>
      <c r="C42" s="19"/>
      <c r="D42" s="13"/>
      <c r="E42" s="13"/>
      <c r="F42" s="16"/>
      <c r="G42" s="15"/>
      <c r="H42" s="15"/>
      <c r="I42" s="17"/>
    </row>
    <row r="43" spans="1:9" ht="24">
      <c r="A43" s="24"/>
      <c r="B43" s="11"/>
      <c r="C43" s="37" t="s">
        <v>42</v>
      </c>
      <c r="D43" s="29"/>
      <c r="E43" s="29"/>
      <c r="F43" s="23"/>
      <c r="G43" s="23"/>
      <c r="H43" s="23" t="str">
        <f>IF(PRODUCT(G43,F43)=0," ",PRODUCT(G43,F43))</f>
        <v xml:space="preserve"> </v>
      </c>
      <c r="I43" s="38"/>
    </row>
    <row r="44" spans="1:9" ht="24">
      <c r="A44" s="24"/>
      <c r="B44" s="11"/>
      <c r="C44" s="30" t="s">
        <v>43</v>
      </c>
      <c r="D44" s="29"/>
      <c r="E44" s="29"/>
      <c r="F44" s="23"/>
      <c r="G44" s="23"/>
      <c r="H44" s="23"/>
      <c r="I44" s="38"/>
    </row>
    <row r="45" spans="1:9" ht="24">
      <c r="A45" s="24">
        <v>8</v>
      </c>
      <c r="B45" s="24" t="s">
        <v>44</v>
      </c>
      <c r="C45" s="25" t="s">
        <v>45</v>
      </c>
      <c r="D45" s="29" t="s">
        <v>46</v>
      </c>
      <c r="E45" s="29" t="s">
        <v>47</v>
      </c>
      <c r="F45" s="27">
        <f>4.4*100</f>
        <v>440</v>
      </c>
      <c r="G45" s="27">
        <v>8.1999999999999993</v>
      </c>
      <c r="H45" s="23">
        <f>IF(PRODUCT(G45,F45)=0," ",PRODUCT(G45,F45))</f>
        <v>3608</v>
      </c>
      <c r="I45" s="38"/>
    </row>
    <row r="46" spans="1:9" ht="36">
      <c r="A46" s="24"/>
      <c r="B46" s="24" t="s">
        <v>48</v>
      </c>
      <c r="C46" s="25" t="s">
        <v>49</v>
      </c>
      <c r="D46" s="21"/>
      <c r="E46" s="29"/>
      <c r="F46" s="27"/>
      <c r="G46" s="27"/>
      <c r="H46" s="23" t="str">
        <f>IF(PRODUCT(G46,F46)=0," ",PRODUCT(G46,F46))</f>
        <v xml:space="preserve"> </v>
      </c>
      <c r="I46" s="38"/>
    </row>
    <row r="47" spans="1:9" ht="24">
      <c r="A47" s="24">
        <v>9</v>
      </c>
      <c r="B47" s="21" t="s">
        <v>50</v>
      </c>
      <c r="C47" s="25" t="s">
        <v>51</v>
      </c>
      <c r="D47" s="29" t="s">
        <v>52</v>
      </c>
      <c r="E47" s="29" t="s">
        <v>53</v>
      </c>
      <c r="F47" s="27">
        <f>100*0.07*1.4</f>
        <v>9.8000000000000007</v>
      </c>
      <c r="G47" s="27">
        <v>77</v>
      </c>
      <c r="H47" s="23">
        <f>IF(PRODUCT(G47,F47)=0," ",PRODUCT(G47,F47))</f>
        <v>754.6</v>
      </c>
      <c r="I47" s="38"/>
    </row>
    <row r="48" spans="1:9" ht="38.25">
      <c r="A48" s="24">
        <v>10</v>
      </c>
      <c r="B48" s="84" t="s">
        <v>133</v>
      </c>
      <c r="C48" s="85" t="s">
        <v>134</v>
      </c>
      <c r="D48" s="86" t="s">
        <v>135</v>
      </c>
      <c r="E48" s="29" t="s">
        <v>53</v>
      </c>
      <c r="F48" s="27">
        <f>100*(1.2+1.2+1.2)*0.2</f>
        <v>72</v>
      </c>
      <c r="G48" s="27">
        <v>88</v>
      </c>
      <c r="H48" s="23">
        <f>IF(PRODUCT(G48,F48)=0," ",PRODUCT(G48,F48))</f>
        <v>6336</v>
      </c>
      <c r="I48" s="38"/>
    </row>
    <row r="49" spans="1:9" ht="48">
      <c r="A49" s="24">
        <v>11</v>
      </c>
      <c r="B49" s="24" t="s">
        <v>57</v>
      </c>
      <c r="C49" s="25" t="s">
        <v>58</v>
      </c>
      <c r="D49" s="29" t="s">
        <v>59</v>
      </c>
      <c r="E49" s="21" t="s">
        <v>60</v>
      </c>
      <c r="F49" s="39">
        <f>100*3.1*4.98</f>
        <v>1543.8</v>
      </c>
      <c r="G49" s="27">
        <v>0.98</v>
      </c>
      <c r="H49" s="23">
        <f>IF(PRODUCT(G49,F49)=0," ",PRODUCT(G49,F49))</f>
        <v>1512.92</v>
      </c>
      <c r="I49" s="40"/>
    </row>
    <row r="50" spans="1:9" ht="12.75">
      <c r="A50" s="24"/>
      <c r="B50" s="11"/>
      <c r="C50" s="32"/>
      <c r="D50" s="29"/>
      <c r="E50" s="29"/>
      <c r="F50" s="27"/>
      <c r="G50" s="27"/>
      <c r="H50" s="23"/>
      <c r="I50" s="40"/>
    </row>
    <row r="51" spans="1:9" ht="12.75">
      <c r="A51" s="24"/>
      <c r="B51" s="11"/>
      <c r="C51" s="4" t="s">
        <v>36</v>
      </c>
      <c r="D51" s="29"/>
      <c r="E51" s="29"/>
      <c r="F51" s="27"/>
      <c r="G51" s="27"/>
      <c r="H51" s="23">
        <f>SUM(H45:H50)</f>
        <v>12211.52</v>
      </c>
      <c r="I51" s="40">
        <f>H51</f>
        <v>12211.52</v>
      </c>
    </row>
    <row r="52" spans="1:9" ht="12.75">
      <c r="A52" s="24"/>
      <c r="B52" s="11"/>
      <c r="C52" s="32"/>
      <c r="D52" s="29"/>
      <c r="E52" s="29"/>
      <c r="F52" s="27"/>
      <c r="G52" s="27"/>
      <c r="H52" s="23"/>
      <c r="I52" s="40"/>
    </row>
    <row r="53" spans="1:9" ht="12.75">
      <c r="A53" s="24"/>
      <c r="B53" s="11"/>
      <c r="C53" s="32"/>
      <c r="D53" s="29"/>
      <c r="E53" s="29"/>
      <c r="F53" s="27"/>
      <c r="G53" s="27"/>
      <c r="H53" s="23"/>
      <c r="I53" s="40"/>
    </row>
    <row r="54" spans="1:9" ht="12.75">
      <c r="A54" s="24"/>
      <c r="B54" s="11"/>
      <c r="C54" s="32"/>
      <c r="D54" s="29"/>
      <c r="E54" s="29"/>
      <c r="F54" s="27"/>
      <c r="G54" s="27"/>
      <c r="H54" s="23"/>
      <c r="I54" s="40"/>
    </row>
    <row r="55" spans="1:9" ht="38.25">
      <c r="A55" s="13"/>
      <c r="B55" s="18"/>
      <c r="C55" s="41" t="s">
        <v>18</v>
      </c>
      <c r="D55" s="13"/>
      <c r="E55" s="13"/>
      <c r="F55" s="16"/>
      <c r="G55" s="42"/>
      <c r="H55" s="15"/>
      <c r="I55" s="6">
        <f>I51+I41</f>
        <v>14712.88</v>
      </c>
    </row>
    <row r="56" spans="1:9" ht="12.75">
      <c r="A56" s="13"/>
      <c r="B56" s="18"/>
      <c r="C56" s="41"/>
      <c r="D56" s="13"/>
      <c r="E56" s="13"/>
      <c r="F56" s="16"/>
      <c r="G56" s="42"/>
      <c r="H56" s="15"/>
      <c r="I56" s="6"/>
    </row>
    <row r="57" spans="1:9" ht="12.75">
      <c r="A57" s="13"/>
      <c r="B57" s="18"/>
      <c r="C57" s="41"/>
      <c r="D57" s="13"/>
      <c r="E57" s="13"/>
      <c r="F57" s="16"/>
      <c r="G57" s="42"/>
      <c r="H57" s="15"/>
      <c r="I57" s="6"/>
    </row>
    <row r="58" spans="1:9" ht="12.75">
      <c r="A58" s="13"/>
      <c r="B58" s="18"/>
      <c r="C58" s="19" t="s">
        <v>7</v>
      </c>
      <c r="D58" s="13"/>
      <c r="E58" s="13"/>
      <c r="F58" s="16"/>
      <c r="G58" s="42"/>
      <c r="H58" s="15"/>
      <c r="I58" s="43">
        <f>ROUND(I55*0.18,2)</f>
        <v>2648.32</v>
      </c>
    </row>
    <row r="59" spans="1:9" ht="25.5">
      <c r="A59" s="13"/>
      <c r="B59" s="18"/>
      <c r="C59" s="4" t="s">
        <v>14</v>
      </c>
      <c r="D59" s="13"/>
      <c r="E59" s="13"/>
      <c r="F59" s="16"/>
      <c r="G59" s="42"/>
      <c r="H59" s="15"/>
      <c r="I59" s="6">
        <f>I55+I58</f>
        <v>17361.2</v>
      </c>
    </row>
    <row r="60" spans="1:9" ht="12.75">
      <c r="A60" s="3"/>
      <c r="B60" s="2"/>
      <c r="C60" s="19" t="s">
        <v>10</v>
      </c>
      <c r="D60" s="2"/>
      <c r="E60" s="2"/>
      <c r="F60" s="16"/>
      <c r="G60" s="16"/>
      <c r="H60" s="16"/>
      <c r="I60" s="43">
        <f>I59*0.15</f>
        <v>2604.1799999999998</v>
      </c>
    </row>
    <row r="61" spans="1:9" ht="12.75">
      <c r="A61" s="2"/>
      <c r="B61" s="3"/>
      <c r="C61" s="4" t="s">
        <v>15</v>
      </c>
      <c r="D61" s="3"/>
      <c r="E61" s="3"/>
      <c r="F61" s="5"/>
      <c r="G61" s="5"/>
      <c r="H61" s="5"/>
      <c r="I61" s="6">
        <f>SUM(I59:I60)</f>
        <v>19965.38</v>
      </c>
    </row>
    <row r="62" spans="1:9" ht="12.75">
      <c r="A62" s="3"/>
      <c r="B62" s="2"/>
      <c r="C62" s="19" t="s">
        <v>0</v>
      </c>
      <c r="D62" s="2"/>
      <c r="E62" s="2"/>
      <c r="F62" s="16"/>
      <c r="G62" s="16"/>
      <c r="H62" s="16"/>
      <c r="I62" s="43">
        <v>0</v>
      </c>
    </row>
    <row r="63" spans="1:9" ht="12.75">
      <c r="A63" s="2"/>
      <c r="B63" s="3"/>
      <c r="C63" s="4" t="s">
        <v>16</v>
      </c>
      <c r="D63" s="3"/>
      <c r="E63" s="3"/>
      <c r="F63" s="5"/>
      <c r="G63" s="5"/>
      <c r="H63" s="5"/>
      <c r="I63" s="6">
        <f>I61+I62</f>
        <v>19965.38</v>
      </c>
    </row>
    <row r="64" spans="1:9" ht="12.75">
      <c r="A64" s="3"/>
      <c r="B64" s="2"/>
      <c r="C64" s="19" t="s">
        <v>12</v>
      </c>
      <c r="D64" s="2"/>
      <c r="E64" s="2"/>
      <c r="F64" s="16"/>
      <c r="G64" s="16"/>
      <c r="H64" s="16"/>
      <c r="I64" s="43">
        <f>ROUND(I63*0.24,2)</f>
        <v>4791.6899999999996</v>
      </c>
    </row>
    <row r="65" spans="1:12" s="64" customFormat="1" ht="25.5">
      <c r="A65" s="2"/>
      <c r="B65" s="3"/>
      <c r="C65" s="4" t="s">
        <v>17</v>
      </c>
      <c r="D65" s="3"/>
      <c r="E65" s="3"/>
      <c r="F65" s="5"/>
      <c r="G65" s="5"/>
      <c r="H65" s="5"/>
      <c r="I65" s="6">
        <f>I63+I64</f>
        <v>24757.07</v>
      </c>
      <c r="L65" s="108"/>
    </row>
    <row r="66" spans="1:12" s="64" customFormat="1" ht="12.75">
      <c r="A66" s="65"/>
      <c r="B66" s="50"/>
      <c r="C66" s="50"/>
      <c r="D66" s="50"/>
      <c r="E66" s="50"/>
      <c r="F66" s="50"/>
      <c r="G66" s="50"/>
      <c r="H66" s="50"/>
      <c r="I66" s="50"/>
    </row>
    <row r="67" spans="1:12" s="64" customFormat="1" ht="12.75">
      <c r="A67" s="51"/>
    </row>
    <row r="68" spans="1:12" s="64" customFormat="1" ht="13.5">
      <c r="A68" s="65"/>
      <c r="B68" s="65"/>
      <c r="C68" s="9"/>
      <c r="E68" s="65"/>
      <c r="F68" s="66"/>
      <c r="G68" s="204" t="s">
        <v>31</v>
      </c>
      <c r="H68" s="204"/>
      <c r="I68" s="204"/>
    </row>
    <row r="69" spans="1:12" s="64" customFormat="1" ht="13.5">
      <c r="A69" s="65"/>
      <c r="C69" s="96" t="s">
        <v>38</v>
      </c>
      <c r="F69" s="66"/>
      <c r="G69" s="205" t="s">
        <v>39</v>
      </c>
      <c r="H69" s="205"/>
      <c r="I69" s="205"/>
    </row>
    <row r="70" spans="1:12" s="64" customFormat="1" ht="13.5">
      <c r="A70" s="50"/>
      <c r="C70" s="95" t="s">
        <v>41</v>
      </c>
      <c r="F70" s="204" t="s">
        <v>91</v>
      </c>
      <c r="G70" s="204"/>
      <c r="H70" s="204"/>
      <c r="I70" s="204"/>
    </row>
    <row r="71" spans="1:12" s="64" customFormat="1" ht="13.5">
      <c r="A71" s="50"/>
      <c r="C71" s="69"/>
      <c r="F71" s="66"/>
      <c r="G71" s="70"/>
      <c r="I71" s="52"/>
    </row>
    <row r="72" spans="1:12" s="64" customFormat="1" ht="13.5">
      <c r="A72" s="50"/>
      <c r="C72" s="69"/>
      <c r="E72" s="51"/>
      <c r="F72" s="66"/>
      <c r="G72" s="70"/>
      <c r="I72" s="52"/>
    </row>
    <row r="73" spans="1:12" s="64" customFormat="1" ht="13.5">
      <c r="A73" s="50"/>
      <c r="C73" s="50" t="s">
        <v>92</v>
      </c>
      <c r="E73" s="51"/>
      <c r="F73" s="205" t="s">
        <v>86</v>
      </c>
      <c r="G73" s="205"/>
      <c r="H73" s="205"/>
      <c r="I73" s="205"/>
    </row>
    <row r="74" spans="1:12" s="64" customFormat="1" ht="13.5">
      <c r="A74" s="50"/>
      <c r="C74" s="50" t="s">
        <v>93</v>
      </c>
      <c r="E74" s="50"/>
      <c r="F74" s="218" t="s">
        <v>87</v>
      </c>
      <c r="G74" s="218"/>
      <c r="H74" s="218"/>
      <c r="I74" s="218"/>
    </row>
    <row r="75" spans="1:12" s="64" customFormat="1" ht="13.5">
      <c r="A75" s="50"/>
      <c r="B75" s="50"/>
      <c r="C75" s="50"/>
      <c r="D75" s="50"/>
      <c r="E75" s="50"/>
      <c r="F75" s="50"/>
      <c r="G75" s="50"/>
      <c r="H75" s="95"/>
      <c r="I75" s="50"/>
    </row>
    <row r="76" spans="1:12" s="64" customFormat="1" ht="13.5">
      <c r="A76" s="50"/>
      <c r="B76" s="50"/>
      <c r="C76" s="50"/>
      <c r="D76" s="201" t="s">
        <v>30</v>
      </c>
      <c r="E76" s="201"/>
      <c r="F76" s="201"/>
      <c r="G76" s="50"/>
      <c r="H76" s="50"/>
      <c r="I76" s="50"/>
    </row>
    <row r="77" spans="1:12" s="64" customFormat="1" ht="13.5">
      <c r="A77" s="50"/>
      <c r="B77" s="44"/>
      <c r="C77" s="44"/>
      <c r="D77" s="205" t="s">
        <v>40</v>
      </c>
      <c r="E77" s="205"/>
      <c r="F77" s="205"/>
      <c r="G77" s="44"/>
      <c r="H77" s="44"/>
      <c r="I77" s="44"/>
    </row>
    <row r="78" spans="1:12" s="64" customFormat="1" ht="13.5">
      <c r="A78" s="44"/>
      <c r="B78" s="44"/>
      <c r="C78" s="44"/>
      <c r="D78" s="205" t="s">
        <v>32</v>
      </c>
      <c r="E78" s="205"/>
      <c r="F78" s="205"/>
      <c r="G78" s="44"/>
      <c r="H78" s="44"/>
      <c r="I78" s="44"/>
    </row>
    <row r="79" spans="1:12" s="64" customFormat="1" ht="13.5">
      <c r="A79" s="44"/>
      <c r="B79" s="44"/>
      <c r="C79" s="44"/>
      <c r="D79" s="93"/>
      <c r="E79" s="44"/>
      <c r="F79" s="44"/>
      <c r="G79" s="44"/>
      <c r="H79" s="44"/>
      <c r="I79" s="44"/>
    </row>
    <row r="80" spans="1:12" s="64" customFormat="1" ht="13.5">
      <c r="A80" s="44"/>
      <c r="B80" s="44"/>
      <c r="C80" s="44"/>
      <c r="D80" s="93"/>
      <c r="E80" s="44"/>
      <c r="F80" s="44"/>
      <c r="G80" s="44"/>
      <c r="H80" s="44"/>
      <c r="I80" s="44"/>
    </row>
    <row r="81" spans="4:6" ht="13.5">
      <c r="D81" s="218" t="s">
        <v>13</v>
      </c>
      <c r="E81" s="218"/>
      <c r="F81" s="218"/>
    </row>
    <row r="82" spans="4:6" ht="13.5">
      <c r="D82" s="218" t="s">
        <v>29</v>
      </c>
      <c r="E82" s="218"/>
      <c r="F82" s="218"/>
    </row>
  </sheetData>
  <mergeCells count="29">
    <mergeCell ref="D82:F82"/>
    <mergeCell ref="F70:I70"/>
    <mergeCell ref="F73:I73"/>
    <mergeCell ref="F74:I74"/>
    <mergeCell ref="D76:F76"/>
    <mergeCell ref="D77:F77"/>
    <mergeCell ref="D78:F78"/>
    <mergeCell ref="H8:I8"/>
    <mergeCell ref="A10:I10"/>
    <mergeCell ref="A11:I11"/>
    <mergeCell ref="G68:I68"/>
    <mergeCell ref="D81:F81"/>
    <mergeCell ref="G69:I69"/>
    <mergeCell ref="F12:F13"/>
    <mergeCell ref="G12:G13"/>
    <mergeCell ref="H12:I12"/>
    <mergeCell ref="A12:A13"/>
    <mergeCell ref="B12:B13"/>
    <mergeCell ref="C12:C13"/>
    <mergeCell ref="D12:D13"/>
    <mergeCell ref="E12:E13"/>
    <mergeCell ref="A8:C8"/>
    <mergeCell ref="E8:G8"/>
    <mergeCell ref="A7:C7"/>
    <mergeCell ref="A4:C4"/>
    <mergeCell ref="E4:F4"/>
    <mergeCell ref="G4:I4"/>
    <mergeCell ref="A5:C5"/>
    <mergeCell ref="A6:C6"/>
  </mergeCells>
  <pageMargins left="0.49" right="0.4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89"/>
  <sheetViews>
    <sheetView tabSelected="1" workbookViewId="0">
      <selection activeCell="L50" sqref="L50"/>
    </sheetView>
  </sheetViews>
  <sheetFormatPr defaultRowHeight="15" customHeight="1"/>
  <cols>
    <col min="1" max="1" width="3.7109375" style="111" customWidth="1"/>
    <col min="2" max="2" width="9.28515625" style="111" customWidth="1"/>
    <col min="3" max="3" width="31.7109375" style="111" customWidth="1"/>
    <col min="4" max="4" width="12.28515625" style="111" customWidth="1"/>
    <col min="5" max="5" width="6.7109375" style="111" customWidth="1"/>
    <col min="6" max="6" width="8.85546875" style="111" customWidth="1"/>
    <col min="7" max="7" width="8.28515625" style="111" customWidth="1"/>
    <col min="8" max="9" width="9.7109375" style="111" customWidth="1"/>
    <col min="10" max="10" width="9.140625" style="111" customWidth="1"/>
    <col min="11" max="12" width="11.5703125" style="111" bestFit="1" customWidth="1"/>
    <col min="13" max="16384" width="9.140625" style="111"/>
  </cols>
  <sheetData>
    <row r="1" spans="1:9" s="50" customFormat="1" ht="14.1" customHeight="1">
      <c r="C1" s="51"/>
      <c r="D1" s="51"/>
      <c r="E1" s="51"/>
      <c r="F1" s="123"/>
      <c r="G1" s="10"/>
      <c r="H1" s="10"/>
      <c r="I1" s="10"/>
    </row>
    <row r="2" spans="1:9" s="50" customFormat="1" ht="14.1" customHeight="1">
      <c r="C2" s="124"/>
      <c r="D2" s="51"/>
      <c r="E2" s="66"/>
      <c r="F2" s="123"/>
      <c r="G2" s="52"/>
      <c r="H2" s="10"/>
      <c r="I2" s="10"/>
    </row>
    <row r="3" spans="1:9" s="50" customFormat="1" ht="14.1" customHeight="1">
      <c r="C3" s="51"/>
      <c r="D3" s="51"/>
      <c r="E3" s="49"/>
      <c r="G3" s="51"/>
      <c r="H3" s="52"/>
      <c r="I3" s="10"/>
    </row>
    <row r="4" spans="1:9" s="50" customFormat="1" ht="15" customHeight="1">
      <c r="A4" s="125" t="s">
        <v>1</v>
      </c>
      <c r="C4" s="126"/>
      <c r="E4" s="127" t="s">
        <v>20</v>
      </c>
      <c r="F4" s="128" t="s">
        <v>140</v>
      </c>
      <c r="H4" s="125"/>
      <c r="I4" s="125"/>
    </row>
    <row r="5" spans="1:9" s="50" customFormat="1" ht="15" customHeight="1">
      <c r="A5" s="125" t="s">
        <v>2</v>
      </c>
      <c r="C5" s="126"/>
      <c r="D5" s="51"/>
      <c r="E5" s="129"/>
      <c r="F5" s="130" t="s">
        <v>172</v>
      </c>
      <c r="H5" s="131"/>
      <c r="I5" s="131"/>
    </row>
    <row r="6" spans="1:9" s="50" customFormat="1" ht="15" customHeight="1">
      <c r="A6" s="125" t="s">
        <v>8</v>
      </c>
      <c r="C6" s="126"/>
      <c r="D6" s="51"/>
      <c r="E6" s="132" t="s">
        <v>21</v>
      </c>
      <c r="F6" s="130" t="s">
        <v>161</v>
      </c>
      <c r="G6" s="131"/>
      <c r="H6" s="131"/>
      <c r="I6" s="131"/>
    </row>
    <row r="7" spans="1:9" s="50" customFormat="1" ht="15" customHeight="1">
      <c r="A7" s="125" t="s">
        <v>9</v>
      </c>
      <c r="C7" s="126"/>
      <c r="E7" s="129"/>
      <c r="F7" s="130" t="s">
        <v>162</v>
      </c>
      <c r="G7" s="131"/>
      <c r="H7" s="131"/>
      <c r="I7" s="131"/>
    </row>
    <row r="8" spans="1:9" s="50" customFormat="1" ht="15" customHeight="1">
      <c r="A8" s="125" t="s">
        <v>19</v>
      </c>
      <c r="C8" s="126"/>
      <c r="D8" s="51"/>
      <c r="E8" s="132" t="s">
        <v>34</v>
      </c>
      <c r="F8" s="219">
        <f>I73</f>
        <v>160000</v>
      </c>
      <c r="G8" s="219"/>
      <c r="H8" s="133"/>
      <c r="I8" s="133"/>
    </row>
    <row r="9" spans="1:9" s="50" customFormat="1" ht="15" customHeight="1">
      <c r="A9" s="125"/>
      <c r="C9" s="126"/>
      <c r="D9" s="51"/>
      <c r="E9" s="132"/>
      <c r="F9" s="176"/>
      <c r="G9" s="176"/>
      <c r="H9" s="133"/>
      <c r="I9" s="133"/>
    </row>
    <row r="10" spans="1:9" ht="15" customHeight="1">
      <c r="A10" s="115"/>
      <c r="C10" s="112"/>
      <c r="D10" s="112"/>
      <c r="E10" s="116"/>
      <c r="F10" s="117"/>
      <c r="H10" s="118"/>
      <c r="I10" s="113"/>
    </row>
    <row r="11" spans="1:9" ht="15" customHeight="1">
      <c r="A11" s="223" t="s">
        <v>22</v>
      </c>
      <c r="B11" s="201"/>
      <c r="C11" s="201"/>
      <c r="D11" s="201"/>
      <c r="E11" s="201"/>
      <c r="F11" s="201"/>
      <c r="G11" s="201"/>
      <c r="H11" s="201"/>
      <c r="I11" s="201"/>
    </row>
    <row r="12" spans="1:9" ht="15" customHeight="1">
      <c r="A12" s="224"/>
      <c r="B12" s="224"/>
      <c r="C12" s="224"/>
      <c r="D12" s="224"/>
      <c r="E12" s="224"/>
      <c r="F12" s="224"/>
      <c r="G12" s="224"/>
      <c r="H12" s="224"/>
      <c r="I12" s="224"/>
    </row>
    <row r="13" spans="1:9" ht="14.1" customHeight="1">
      <c r="A13" s="220" t="s">
        <v>3</v>
      </c>
      <c r="B13" s="221" t="s">
        <v>141</v>
      </c>
      <c r="C13" s="221" t="s">
        <v>4</v>
      </c>
      <c r="D13" s="221" t="s">
        <v>24</v>
      </c>
      <c r="E13" s="221" t="s">
        <v>142</v>
      </c>
      <c r="F13" s="221" t="s">
        <v>143</v>
      </c>
      <c r="G13" s="221" t="s">
        <v>27</v>
      </c>
      <c r="H13" s="221" t="s">
        <v>28</v>
      </c>
      <c r="I13" s="221"/>
    </row>
    <row r="14" spans="1:9" ht="14.1" customHeight="1">
      <c r="A14" s="220"/>
      <c r="B14" s="222"/>
      <c r="C14" s="222"/>
      <c r="D14" s="221"/>
      <c r="E14" s="221"/>
      <c r="F14" s="221"/>
      <c r="G14" s="221"/>
      <c r="H14" s="110" t="s">
        <v>5</v>
      </c>
      <c r="I14" s="110" t="s">
        <v>6</v>
      </c>
    </row>
    <row r="15" spans="1:9" ht="9.9499999999999993" customHeight="1">
      <c r="A15" s="199"/>
      <c r="B15" s="139"/>
      <c r="C15" s="167"/>
      <c r="D15" s="140"/>
      <c r="E15" s="140"/>
      <c r="F15" s="140"/>
      <c r="G15" s="140"/>
      <c r="H15" s="140"/>
      <c r="I15" s="140"/>
    </row>
    <row r="16" spans="1:9" ht="15" customHeight="1">
      <c r="A16" s="151"/>
      <c r="B16" s="89"/>
      <c r="C16" s="168" t="s">
        <v>151</v>
      </c>
      <c r="D16" s="141"/>
      <c r="E16" s="89"/>
      <c r="F16" s="143"/>
      <c r="G16" s="144"/>
      <c r="H16" s="145"/>
      <c r="I16" s="145"/>
    </row>
    <row r="17" spans="1:9" ht="15" customHeight="1">
      <c r="A17" s="89"/>
      <c r="B17" s="89"/>
      <c r="C17" s="168" t="s">
        <v>70</v>
      </c>
      <c r="D17" s="141"/>
      <c r="E17" s="89"/>
      <c r="F17" s="145"/>
      <c r="G17" s="144"/>
      <c r="H17" s="144" t="str">
        <f>IF(PRODUCT(G17,F17)=0," ",PRODUCT(G17,F17))</f>
        <v xml:space="preserve"> </v>
      </c>
      <c r="I17" s="165"/>
    </row>
    <row r="18" spans="1:9" ht="36" customHeight="1">
      <c r="A18" s="89"/>
      <c r="B18" s="146" t="s">
        <v>144</v>
      </c>
      <c r="C18" s="169" t="s">
        <v>72</v>
      </c>
      <c r="D18" s="89"/>
      <c r="E18" s="89"/>
      <c r="F18" s="145"/>
      <c r="G18" s="144"/>
      <c r="H18" s="144" t="str">
        <f>IF(PRODUCT(G18,F18)=0," ",PRODUCT(G18,F18))</f>
        <v xml:space="preserve"> </v>
      </c>
      <c r="I18" s="165"/>
    </row>
    <row r="19" spans="1:9" ht="24">
      <c r="A19" s="89">
        <v>1</v>
      </c>
      <c r="B19" s="89" t="s">
        <v>73</v>
      </c>
      <c r="C19" s="169" t="s">
        <v>74</v>
      </c>
      <c r="D19" s="89" t="s">
        <v>75</v>
      </c>
      <c r="E19" s="89" t="s">
        <v>53</v>
      </c>
      <c r="F19" s="147">
        <f>ΒΙΓΛΑ!F21+ΤΖΑΝΟΥΜΕΪΚΑ!F21</f>
        <v>135.36000000000001</v>
      </c>
      <c r="G19" s="144">
        <v>0.62</v>
      </c>
      <c r="H19" s="144">
        <f>IF(PRODUCT(G19,F19)=0," ",PRODUCT(G19,F19))</f>
        <v>83.92</v>
      </c>
      <c r="I19" s="165"/>
    </row>
    <row r="20" spans="1:9" ht="48">
      <c r="A20" s="89">
        <v>2</v>
      </c>
      <c r="B20" s="89" t="s">
        <v>76</v>
      </c>
      <c r="C20" s="169" t="s">
        <v>77</v>
      </c>
      <c r="D20" s="89" t="s">
        <v>11</v>
      </c>
      <c r="E20" s="89" t="s">
        <v>53</v>
      </c>
      <c r="F20" s="147">
        <f>ΒΙΓΛΑ!F22+ΤΖΑΝΟΥΜΕΪΚΑ!F22</f>
        <v>734.4</v>
      </c>
      <c r="G20" s="144">
        <f>0.82+0.19*5</f>
        <v>1.77</v>
      </c>
      <c r="H20" s="144">
        <f t="shared" ref="H20:H35" si="0">IF(PRODUCT(G20,F20)=0," ",PRODUCT(G20,F20))</f>
        <v>1299.8900000000001</v>
      </c>
      <c r="I20" s="165"/>
    </row>
    <row r="21" spans="1:9" ht="24">
      <c r="A21" s="89"/>
      <c r="B21" s="89"/>
      <c r="C21" s="168" t="s">
        <v>82</v>
      </c>
      <c r="D21" s="141"/>
      <c r="E21" s="89"/>
      <c r="F21" s="145"/>
      <c r="G21" s="144"/>
      <c r="H21" s="144" t="str">
        <f t="shared" si="0"/>
        <v xml:space="preserve"> </v>
      </c>
      <c r="I21" s="165"/>
    </row>
    <row r="22" spans="1:9" ht="38.25">
      <c r="A22" s="89"/>
      <c r="B22" s="146" t="s">
        <v>146</v>
      </c>
      <c r="C22" s="85" t="s">
        <v>145</v>
      </c>
      <c r="D22" s="141"/>
      <c r="E22" s="89"/>
      <c r="F22" s="145"/>
      <c r="G22" s="144"/>
      <c r="H22" s="144" t="str">
        <f t="shared" si="0"/>
        <v xml:space="preserve"> </v>
      </c>
      <c r="I22" s="165"/>
    </row>
    <row r="23" spans="1:9" ht="48" customHeight="1">
      <c r="A23" s="89">
        <v>3</v>
      </c>
      <c r="B23" s="89" t="s">
        <v>120</v>
      </c>
      <c r="C23" s="148" t="s">
        <v>121</v>
      </c>
      <c r="D23" s="89" t="s">
        <v>122</v>
      </c>
      <c r="E23" s="89" t="s">
        <v>53</v>
      </c>
      <c r="F23" s="147">
        <f>ΒΙΓΛΑ!F27+ΤΖΑΝΟΥΜΕΪΚΑ!F27</f>
        <v>171</v>
      </c>
      <c r="G23" s="144">
        <f>41.2+0.19*20</f>
        <v>45</v>
      </c>
      <c r="H23" s="144">
        <f t="shared" si="0"/>
        <v>7695</v>
      </c>
      <c r="I23" s="165"/>
    </row>
    <row r="24" spans="1:9" ht="24">
      <c r="A24" s="89">
        <v>4</v>
      </c>
      <c r="B24" s="146" t="s">
        <v>147</v>
      </c>
      <c r="C24" s="169" t="s">
        <v>84</v>
      </c>
      <c r="D24" s="150" t="s">
        <v>85</v>
      </c>
      <c r="E24" s="89" t="s">
        <v>53</v>
      </c>
      <c r="F24" s="147">
        <f>ΒΙΓΛΑ!F28+ΤΖΑΝΟΥΜΕΪΚΑ!F28</f>
        <v>114</v>
      </c>
      <c r="G24" s="144">
        <f>6.2+0.19*25</f>
        <v>10.95</v>
      </c>
      <c r="H24" s="144">
        <f t="shared" si="0"/>
        <v>1248.3</v>
      </c>
      <c r="I24" s="165"/>
    </row>
    <row r="25" spans="1:9" ht="24">
      <c r="A25" s="89"/>
      <c r="B25" s="146"/>
      <c r="C25" s="170" t="s">
        <v>61</v>
      </c>
      <c r="D25" s="89"/>
      <c r="E25" s="89"/>
      <c r="F25" s="147"/>
      <c r="G25" s="144"/>
      <c r="H25" s="144" t="str">
        <f t="shared" si="0"/>
        <v xml:space="preserve"> </v>
      </c>
      <c r="I25" s="165"/>
    </row>
    <row r="26" spans="1:9" ht="36">
      <c r="A26" s="89">
        <v>5</v>
      </c>
      <c r="B26" s="154" t="s">
        <v>148</v>
      </c>
      <c r="C26" s="148" t="s">
        <v>125</v>
      </c>
      <c r="D26" s="156" t="s">
        <v>126</v>
      </c>
      <c r="E26" s="89" t="s">
        <v>53</v>
      </c>
      <c r="F26" s="147">
        <f>ΒΙΓΛΑ!F31+ΤΖΑΝΟΥΜΕΪΚΑ!F31</f>
        <v>360</v>
      </c>
      <c r="G26" s="144">
        <v>0.41</v>
      </c>
      <c r="H26" s="144">
        <f t="shared" si="0"/>
        <v>147.6</v>
      </c>
      <c r="I26" s="165"/>
    </row>
    <row r="27" spans="1:9" ht="24">
      <c r="A27" s="89"/>
      <c r="B27" s="146" t="s">
        <v>149</v>
      </c>
      <c r="C27" s="169" t="s">
        <v>66</v>
      </c>
      <c r="D27" s="89"/>
      <c r="E27" s="89"/>
      <c r="F27" s="147"/>
      <c r="G27" s="144"/>
      <c r="H27" s="144" t="str">
        <f t="shared" si="0"/>
        <v xml:space="preserve"> </v>
      </c>
      <c r="I27" s="165"/>
    </row>
    <row r="28" spans="1:9" ht="24">
      <c r="A28" s="89">
        <v>6</v>
      </c>
      <c r="B28" s="156" t="s">
        <v>67</v>
      </c>
      <c r="C28" s="148" t="s">
        <v>68</v>
      </c>
      <c r="D28" s="156" t="s">
        <v>69</v>
      </c>
      <c r="E28" s="89" t="s">
        <v>53</v>
      </c>
      <c r="F28" s="147">
        <f>ΒΙΓΛΑ!F33+ΤΖΑΝΟΥΜΕΪΚΑ!F33</f>
        <v>186</v>
      </c>
      <c r="G28" s="144">
        <f>10.3+0.19*25</f>
        <v>15.05</v>
      </c>
      <c r="H28" s="144">
        <f t="shared" si="0"/>
        <v>2799.3</v>
      </c>
      <c r="I28" s="165"/>
    </row>
    <row r="29" spans="1:9" ht="15" customHeight="1">
      <c r="A29" s="89"/>
      <c r="B29" s="88"/>
      <c r="C29" s="168" t="s">
        <v>112</v>
      </c>
      <c r="D29" s="90"/>
      <c r="E29" s="90"/>
      <c r="F29" s="147"/>
      <c r="G29" s="144"/>
      <c r="H29" s="144" t="str">
        <f t="shared" si="0"/>
        <v xml:space="preserve"> </v>
      </c>
      <c r="I29" s="165"/>
    </row>
    <row r="30" spans="1:9" ht="24">
      <c r="A30" s="90"/>
      <c r="B30" s="88" t="s">
        <v>150</v>
      </c>
      <c r="C30" s="169" t="s">
        <v>113</v>
      </c>
      <c r="D30" s="157"/>
      <c r="E30" s="157"/>
      <c r="F30" s="91"/>
      <c r="G30" s="91"/>
      <c r="H30" s="144" t="str">
        <f t="shared" si="0"/>
        <v xml:space="preserve"> </v>
      </c>
      <c r="I30" s="166"/>
    </row>
    <row r="31" spans="1:9" ht="24">
      <c r="A31" s="90"/>
      <c r="B31" s="88" t="s">
        <v>114</v>
      </c>
      <c r="C31" s="169" t="s">
        <v>115</v>
      </c>
      <c r="D31" s="157"/>
      <c r="E31" s="157"/>
      <c r="F31" s="91"/>
      <c r="G31" s="91"/>
      <c r="H31" s="144" t="str">
        <f t="shared" si="0"/>
        <v xml:space="preserve"> </v>
      </c>
      <c r="I31" s="166"/>
    </row>
    <row r="32" spans="1:9" ht="15" customHeight="1">
      <c r="A32" s="90">
        <v>7</v>
      </c>
      <c r="B32" s="90" t="s">
        <v>116</v>
      </c>
      <c r="C32" s="169" t="s">
        <v>117</v>
      </c>
      <c r="D32" s="90" t="s">
        <v>118</v>
      </c>
      <c r="E32" s="90" t="s">
        <v>119</v>
      </c>
      <c r="F32" s="91">
        <v>32</v>
      </c>
      <c r="G32" s="91">
        <v>9.3000000000000007</v>
      </c>
      <c r="H32" s="144">
        <f t="shared" si="0"/>
        <v>297.60000000000002</v>
      </c>
      <c r="I32" s="166"/>
    </row>
    <row r="33" spans="1:9" ht="24">
      <c r="A33" s="89"/>
      <c r="B33" s="90"/>
      <c r="C33" s="171" t="s">
        <v>127</v>
      </c>
      <c r="D33" s="89"/>
      <c r="E33" s="101"/>
      <c r="F33" s="91"/>
      <c r="G33" s="91"/>
      <c r="H33" s="144" t="str">
        <f t="shared" si="0"/>
        <v xml:space="preserve"> </v>
      </c>
      <c r="I33" s="144"/>
    </row>
    <row r="34" spans="1:9" ht="24">
      <c r="A34" s="89"/>
      <c r="B34" s="88" t="s">
        <v>128</v>
      </c>
      <c r="C34" s="172" t="s">
        <v>129</v>
      </c>
      <c r="D34" s="89"/>
      <c r="E34" s="101"/>
      <c r="F34" s="91"/>
      <c r="G34" s="91"/>
      <c r="H34" s="144" t="str">
        <f t="shared" si="0"/>
        <v xml:space="preserve"> </v>
      </c>
      <c r="I34" s="144"/>
    </row>
    <row r="35" spans="1:9" ht="15" customHeight="1">
      <c r="A35" s="89">
        <v>8</v>
      </c>
      <c r="B35" s="101" t="s">
        <v>130</v>
      </c>
      <c r="C35" s="169" t="s">
        <v>152</v>
      </c>
      <c r="D35" s="103" t="s">
        <v>132</v>
      </c>
      <c r="E35" s="101" t="s">
        <v>53</v>
      </c>
      <c r="F35" s="91">
        <f>ΒΙΓΛΑ!F38+ΤΖΑΝΟΥΜΕΪΚΑ!F38</f>
        <v>210</v>
      </c>
      <c r="G35" s="91">
        <f>13.4+0.19*25</f>
        <v>18.149999999999999</v>
      </c>
      <c r="H35" s="164">
        <f t="shared" si="0"/>
        <v>3811.5</v>
      </c>
      <c r="I35" s="164"/>
    </row>
    <row r="36" spans="1:9" ht="15" customHeight="1">
      <c r="A36" s="89"/>
      <c r="B36" s="101"/>
      <c r="C36" s="168" t="s">
        <v>35</v>
      </c>
      <c r="D36" s="89"/>
      <c r="E36" s="89"/>
      <c r="F36" s="147"/>
      <c r="G36" s="144"/>
      <c r="H36" s="179">
        <f>SUM(H19:H35)</f>
        <v>17383.11</v>
      </c>
      <c r="I36" s="140">
        <f>H36</f>
        <v>17383.11</v>
      </c>
    </row>
    <row r="37" spans="1:9" s="121" customFormat="1" ht="15" customHeight="1">
      <c r="A37" s="89"/>
      <c r="B37" s="101"/>
      <c r="C37" s="168"/>
      <c r="D37" s="89"/>
      <c r="E37" s="89"/>
      <c r="F37" s="147"/>
      <c r="G37" s="144"/>
      <c r="H37" s="144"/>
      <c r="I37" s="165"/>
    </row>
    <row r="38" spans="1:9" s="121" customFormat="1" ht="15" customHeight="1">
      <c r="A38" s="159"/>
      <c r="B38" s="160"/>
      <c r="C38" s="177"/>
      <c r="D38" s="159"/>
      <c r="E38" s="159"/>
      <c r="F38" s="161"/>
      <c r="G38" s="162"/>
      <c r="H38" s="162"/>
      <c r="I38" s="178"/>
    </row>
    <row r="39" spans="1:9" s="121" customFormat="1" ht="15" customHeight="1">
      <c r="A39" s="29"/>
      <c r="B39" s="109"/>
      <c r="C39" s="173" t="s">
        <v>163</v>
      </c>
      <c r="D39" s="29"/>
      <c r="E39" s="29"/>
      <c r="F39" s="27"/>
      <c r="G39" s="23"/>
      <c r="H39" s="23"/>
      <c r="I39" s="63">
        <f>I36</f>
        <v>17383.11</v>
      </c>
    </row>
    <row r="40" spans="1:9" s="121" customFormat="1" ht="15" customHeight="1">
      <c r="A40" s="134"/>
      <c r="B40" s="135"/>
      <c r="C40" s="136"/>
      <c r="D40" s="134"/>
      <c r="E40" s="134"/>
      <c r="F40" s="122"/>
      <c r="G40" s="137"/>
      <c r="H40" s="137"/>
      <c r="I40" s="138"/>
    </row>
    <row r="41" spans="1:9" s="121" customFormat="1" ht="14.1" customHeight="1">
      <c r="A41" s="220" t="s">
        <v>3</v>
      </c>
      <c r="B41" s="221" t="s">
        <v>141</v>
      </c>
      <c r="C41" s="221" t="s">
        <v>4</v>
      </c>
      <c r="D41" s="221" t="s">
        <v>24</v>
      </c>
      <c r="E41" s="221" t="s">
        <v>142</v>
      </c>
      <c r="F41" s="221" t="s">
        <v>143</v>
      </c>
      <c r="G41" s="221" t="s">
        <v>27</v>
      </c>
      <c r="H41" s="221" t="s">
        <v>28</v>
      </c>
      <c r="I41" s="221"/>
    </row>
    <row r="42" spans="1:9" s="121" customFormat="1" ht="14.1" customHeight="1">
      <c r="A42" s="220"/>
      <c r="B42" s="222"/>
      <c r="C42" s="222"/>
      <c r="D42" s="221"/>
      <c r="E42" s="221"/>
      <c r="F42" s="221"/>
      <c r="G42" s="221"/>
      <c r="H42" s="110" t="s">
        <v>5</v>
      </c>
      <c r="I42" s="110" t="s">
        <v>6</v>
      </c>
    </row>
    <row r="43" spans="1:9" s="121" customFormat="1" ht="15" customHeight="1">
      <c r="A43" s="180"/>
      <c r="B43" s="181"/>
      <c r="C43" s="182" t="s">
        <v>164</v>
      </c>
      <c r="D43" s="180"/>
      <c r="E43" s="180"/>
      <c r="F43" s="183"/>
      <c r="G43" s="179"/>
      <c r="H43" s="179"/>
      <c r="I43" s="140">
        <f>I39</f>
        <v>17383.11</v>
      </c>
    </row>
    <row r="44" spans="1:9" ht="15" customHeight="1">
      <c r="A44" s="151"/>
      <c r="B44" s="146"/>
      <c r="C44" s="142" t="s">
        <v>42</v>
      </c>
      <c r="D44" s="89"/>
      <c r="E44" s="89"/>
      <c r="F44" s="144"/>
      <c r="G44" s="144"/>
      <c r="H44" s="144" t="str">
        <f>IF(PRODUCT(G44,F44)=0," ",PRODUCT(G44,F44))</f>
        <v xml:space="preserve"> </v>
      </c>
      <c r="I44" s="147"/>
    </row>
    <row r="45" spans="1:9" ht="24">
      <c r="A45" s="151"/>
      <c r="B45" s="146"/>
      <c r="C45" s="142" t="s">
        <v>43</v>
      </c>
      <c r="D45" s="89"/>
      <c r="E45" s="89"/>
      <c r="F45" s="144"/>
      <c r="G45" s="144"/>
      <c r="H45" s="144"/>
      <c r="I45" s="147"/>
    </row>
    <row r="46" spans="1:9" ht="24">
      <c r="A46" s="151">
        <v>9</v>
      </c>
      <c r="B46" s="141" t="s">
        <v>153</v>
      </c>
      <c r="C46" s="152" t="s">
        <v>45</v>
      </c>
      <c r="D46" s="89" t="s">
        <v>46</v>
      </c>
      <c r="E46" s="89" t="s">
        <v>47</v>
      </c>
      <c r="F46" s="147">
        <f>ΒΙΓΛΑ!F45+ΤΖΑΝΟΥΜΕΪΚΑ!F45</f>
        <v>2440</v>
      </c>
      <c r="G46" s="147">
        <v>8.1999999999999993</v>
      </c>
      <c r="H46" s="144">
        <f>IF(PRODUCT(G46,F46)=0," ",PRODUCT(G46,F46))</f>
        <v>20008</v>
      </c>
      <c r="I46" s="147"/>
    </row>
    <row r="47" spans="1:9" ht="24" customHeight="1">
      <c r="A47" s="151"/>
      <c r="B47" s="141" t="s">
        <v>154</v>
      </c>
      <c r="C47" s="152" t="s">
        <v>167</v>
      </c>
      <c r="D47" s="151"/>
      <c r="E47" s="89"/>
      <c r="F47" s="147"/>
      <c r="G47" s="147"/>
      <c r="H47" s="144" t="str">
        <f t="shared" ref="H47:H62" si="1">IF(PRODUCT(G47,F47)=0," ",PRODUCT(G47,F47))</f>
        <v xml:space="preserve"> </v>
      </c>
      <c r="I47" s="147"/>
    </row>
    <row r="48" spans="1:9" ht="24">
      <c r="A48" s="151">
        <v>10</v>
      </c>
      <c r="B48" s="151" t="s">
        <v>50</v>
      </c>
      <c r="C48" s="152" t="s">
        <v>51</v>
      </c>
      <c r="D48" s="89" t="s">
        <v>52</v>
      </c>
      <c r="E48" s="89" t="s">
        <v>53</v>
      </c>
      <c r="F48" s="147">
        <f>ΒΙΓΛΑ!F47+ΤΖΑΝΟΥΜΕΪΚΑ!F47</f>
        <v>59.8</v>
      </c>
      <c r="G48" s="147">
        <v>77</v>
      </c>
      <c r="H48" s="144">
        <f t="shared" si="1"/>
        <v>4604.6000000000004</v>
      </c>
      <c r="I48" s="147"/>
    </row>
    <row r="49" spans="1:9" ht="24">
      <c r="A49" s="151">
        <v>11</v>
      </c>
      <c r="B49" s="149" t="s">
        <v>133</v>
      </c>
      <c r="C49" s="155" t="s">
        <v>134</v>
      </c>
      <c r="D49" s="156" t="s">
        <v>135</v>
      </c>
      <c r="E49" s="89" t="s">
        <v>53</v>
      </c>
      <c r="F49" s="147">
        <f>ΒΙΓΛΑ!F48+ΤΖΑΝΟΥΜΕΪΚΑ!F48</f>
        <v>415</v>
      </c>
      <c r="G49" s="147">
        <v>88</v>
      </c>
      <c r="H49" s="144">
        <f t="shared" si="1"/>
        <v>36520</v>
      </c>
      <c r="I49" s="147"/>
    </row>
    <row r="50" spans="1:9" ht="36">
      <c r="A50" s="151">
        <v>12</v>
      </c>
      <c r="B50" s="141" t="s">
        <v>155</v>
      </c>
      <c r="C50" s="152" t="s">
        <v>58</v>
      </c>
      <c r="D50" s="89" t="s">
        <v>59</v>
      </c>
      <c r="E50" s="151" t="s">
        <v>60</v>
      </c>
      <c r="F50" s="147">
        <f>ΒΙΓΛΑ!F49+ΤΖΑΝΟΥΜΕΪΚΑ!F49</f>
        <v>9511.7999999999993</v>
      </c>
      <c r="G50" s="147">
        <v>0.98</v>
      </c>
      <c r="H50" s="144">
        <f t="shared" si="1"/>
        <v>9321.56</v>
      </c>
      <c r="I50" s="145"/>
    </row>
    <row r="51" spans="1:9" ht="24">
      <c r="A51" s="151"/>
      <c r="B51" s="184"/>
      <c r="C51" s="142" t="s">
        <v>111</v>
      </c>
      <c r="D51" s="90"/>
      <c r="E51" s="157"/>
      <c r="F51" s="185"/>
      <c r="G51" s="91"/>
      <c r="H51" s="144" t="str">
        <f t="shared" si="1"/>
        <v xml:space="preserve"> </v>
      </c>
      <c r="I51" s="189"/>
    </row>
    <row r="52" spans="1:9" ht="48">
      <c r="A52" s="151"/>
      <c r="B52" s="88" t="s">
        <v>156</v>
      </c>
      <c r="C52" s="92" t="s">
        <v>100</v>
      </c>
      <c r="D52" s="90"/>
      <c r="E52" s="90"/>
      <c r="F52" s="91"/>
      <c r="G52" s="91"/>
      <c r="H52" s="144" t="str">
        <f t="shared" si="1"/>
        <v xml:space="preserve"> </v>
      </c>
      <c r="I52" s="189"/>
    </row>
    <row r="53" spans="1:9" ht="24">
      <c r="A53" s="151">
        <v>13</v>
      </c>
      <c r="B53" s="90" t="s">
        <v>101</v>
      </c>
      <c r="C53" s="92" t="s">
        <v>102</v>
      </c>
      <c r="D53" s="90" t="s">
        <v>103</v>
      </c>
      <c r="E53" s="90" t="s">
        <v>60</v>
      </c>
      <c r="F53" s="158">
        <v>125</v>
      </c>
      <c r="G53" s="91">
        <v>2.1</v>
      </c>
      <c r="H53" s="144">
        <f t="shared" si="1"/>
        <v>262.5</v>
      </c>
      <c r="I53" s="189"/>
    </row>
    <row r="54" spans="1:9" ht="24">
      <c r="A54" s="151"/>
      <c r="B54" s="88" t="s">
        <v>157</v>
      </c>
      <c r="C54" s="92" t="s">
        <v>104</v>
      </c>
      <c r="D54" s="90"/>
      <c r="E54" s="90"/>
      <c r="F54" s="91"/>
      <c r="G54" s="91"/>
      <c r="H54" s="144" t="str">
        <f t="shared" si="1"/>
        <v xml:space="preserve"> </v>
      </c>
      <c r="I54" s="189"/>
    </row>
    <row r="55" spans="1:9" ht="36">
      <c r="A55" s="151">
        <v>14</v>
      </c>
      <c r="B55" s="90" t="s">
        <v>105</v>
      </c>
      <c r="C55" s="92" t="s">
        <v>106</v>
      </c>
      <c r="D55" s="90" t="s">
        <v>103</v>
      </c>
      <c r="E55" s="90" t="s">
        <v>60</v>
      </c>
      <c r="F55" s="158">
        <v>125</v>
      </c>
      <c r="G55" s="91">
        <v>0.12</v>
      </c>
      <c r="H55" s="144">
        <f t="shared" si="1"/>
        <v>15</v>
      </c>
      <c r="I55" s="189"/>
    </row>
    <row r="56" spans="1:9" ht="15" customHeight="1">
      <c r="A56" s="151"/>
      <c r="B56" s="88" t="s">
        <v>158</v>
      </c>
      <c r="C56" s="92" t="s">
        <v>107</v>
      </c>
      <c r="D56" s="88"/>
      <c r="E56" s="88"/>
      <c r="F56" s="91"/>
      <c r="G56" s="91"/>
      <c r="H56" s="144" t="str">
        <f t="shared" si="1"/>
        <v xml:space="preserve"> </v>
      </c>
      <c r="I56" s="189"/>
    </row>
    <row r="57" spans="1:9" ht="24">
      <c r="A57" s="151">
        <v>15</v>
      </c>
      <c r="B57" s="90" t="s">
        <v>108</v>
      </c>
      <c r="C57" s="92" t="s">
        <v>109</v>
      </c>
      <c r="D57" s="90" t="s">
        <v>103</v>
      </c>
      <c r="E57" s="90" t="s">
        <v>60</v>
      </c>
      <c r="F57" s="158">
        <v>125</v>
      </c>
      <c r="G57" s="91">
        <v>0.31</v>
      </c>
      <c r="H57" s="144">
        <f t="shared" si="1"/>
        <v>38.75</v>
      </c>
      <c r="I57" s="189"/>
    </row>
    <row r="58" spans="1:9" ht="24">
      <c r="A58" s="151">
        <v>16</v>
      </c>
      <c r="B58" s="88" t="s">
        <v>159</v>
      </c>
      <c r="C58" s="92" t="s">
        <v>110</v>
      </c>
      <c r="D58" s="90" t="s">
        <v>103</v>
      </c>
      <c r="E58" s="90" t="s">
        <v>60</v>
      </c>
      <c r="F58" s="158">
        <v>125</v>
      </c>
      <c r="G58" s="91">
        <v>0.23</v>
      </c>
      <c r="H58" s="144">
        <f t="shared" si="1"/>
        <v>28.75</v>
      </c>
      <c r="I58" s="189"/>
    </row>
    <row r="59" spans="1:9" ht="15" customHeight="1">
      <c r="A59" s="151"/>
      <c r="B59" s="184"/>
      <c r="C59" s="186" t="s">
        <v>95</v>
      </c>
      <c r="D59" s="90"/>
      <c r="E59" s="157"/>
      <c r="F59" s="185"/>
      <c r="G59" s="91"/>
      <c r="H59" s="144" t="str">
        <f t="shared" si="1"/>
        <v xml:space="preserve"> </v>
      </c>
      <c r="I59" s="189"/>
    </row>
    <row r="60" spans="1:9" ht="48">
      <c r="A60" s="151"/>
      <c r="B60" s="154" t="s">
        <v>160</v>
      </c>
      <c r="C60" s="155" t="s">
        <v>96</v>
      </c>
      <c r="D60" s="90"/>
      <c r="E60" s="157"/>
      <c r="F60" s="185"/>
      <c r="G60" s="91"/>
      <c r="H60" s="144" t="str">
        <f t="shared" si="1"/>
        <v xml:space="preserve"> </v>
      </c>
      <c r="I60" s="189"/>
    </row>
    <row r="61" spans="1:9" ht="24" customHeight="1">
      <c r="A61" s="151"/>
      <c r="B61" s="154" t="s">
        <v>97</v>
      </c>
      <c r="C61" s="155" t="s">
        <v>98</v>
      </c>
      <c r="D61" s="90"/>
      <c r="E61" s="157"/>
      <c r="F61" s="185"/>
      <c r="G61" s="91"/>
      <c r="H61" s="144" t="str">
        <f t="shared" si="1"/>
        <v xml:space="preserve"> </v>
      </c>
      <c r="I61" s="189"/>
    </row>
    <row r="62" spans="1:9" ht="15" customHeight="1">
      <c r="A62" s="151">
        <v>17</v>
      </c>
      <c r="B62" s="149" t="s">
        <v>136</v>
      </c>
      <c r="C62" s="155" t="s">
        <v>137</v>
      </c>
      <c r="D62" s="156" t="s">
        <v>138</v>
      </c>
      <c r="E62" s="149" t="s">
        <v>99</v>
      </c>
      <c r="F62" s="190">
        <v>6</v>
      </c>
      <c r="G62" s="91">
        <v>103</v>
      </c>
      <c r="H62" s="164">
        <f t="shared" si="1"/>
        <v>618</v>
      </c>
      <c r="I62" s="191"/>
    </row>
    <row r="63" spans="1:9" ht="15" customHeight="1">
      <c r="A63" s="151"/>
      <c r="B63" s="146"/>
      <c r="C63" s="142" t="s">
        <v>36</v>
      </c>
      <c r="D63" s="89"/>
      <c r="E63" s="89"/>
      <c r="F63" s="147"/>
      <c r="G63" s="147"/>
      <c r="H63" s="179">
        <f>SUM(H46:H62)</f>
        <v>71417.16</v>
      </c>
      <c r="I63" s="192">
        <f>H63</f>
        <v>71417.16</v>
      </c>
    </row>
    <row r="64" spans="1:9" ht="9.9499999999999993" customHeight="1">
      <c r="A64" s="151"/>
      <c r="B64" s="146"/>
      <c r="C64" s="92"/>
      <c r="D64" s="89"/>
      <c r="E64" s="89"/>
      <c r="F64" s="147"/>
      <c r="G64" s="147"/>
      <c r="H64" s="144"/>
      <c r="I64" s="193"/>
    </row>
    <row r="65" spans="1:12" ht="15" customHeight="1">
      <c r="A65" s="89"/>
      <c r="B65" s="146"/>
      <c r="C65" s="187" t="s">
        <v>18</v>
      </c>
      <c r="D65" s="89"/>
      <c r="E65" s="89"/>
      <c r="F65" s="147"/>
      <c r="G65" s="153"/>
      <c r="H65" s="144"/>
      <c r="I65" s="192">
        <f>SUM(I43:I64)</f>
        <v>88800.27</v>
      </c>
    </row>
    <row r="66" spans="1:12" ht="15" customHeight="1">
      <c r="A66" s="89"/>
      <c r="B66" s="146"/>
      <c r="C66" s="92" t="s">
        <v>7</v>
      </c>
      <c r="D66" s="89"/>
      <c r="E66" s="89"/>
      <c r="F66" s="147"/>
      <c r="G66" s="153"/>
      <c r="H66" s="144"/>
      <c r="I66" s="163">
        <f>I65*0.18</f>
        <v>15984.05</v>
      </c>
    </row>
    <row r="67" spans="1:12" ht="15" customHeight="1">
      <c r="A67" s="89"/>
      <c r="B67" s="146"/>
      <c r="C67" s="188" t="s">
        <v>14</v>
      </c>
      <c r="D67" s="89"/>
      <c r="E67" s="89"/>
      <c r="F67" s="147"/>
      <c r="G67" s="153"/>
      <c r="H67" s="144"/>
      <c r="I67" s="192">
        <f>SUM(I65:I66)</f>
        <v>104784.32000000001</v>
      </c>
    </row>
    <row r="68" spans="1:12" ht="15" customHeight="1">
      <c r="A68" s="151"/>
      <c r="B68" s="151"/>
      <c r="C68" s="92" t="s">
        <v>10</v>
      </c>
      <c r="D68" s="151"/>
      <c r="E68" s="151"/>
      <c r="F68" s="147"/>
      <c r="G68" s="147"/>
      <c r="H68" s="147"/>
      <c r="I68" s="163">
        <f>I67*0.15</f>
        <v>15717.65</v>
      </c>
    </row>
    <row r="69" spans="1:12" ht="15" customHeight="1">
      <c r="A69" s="151"/>
      <c r="B69" s="141"/>
      <c r="C69" s="142" t="s">
        <v>15</v>
      </c>
      <c r="D69" s="141"/>
      <c r="E69" s="141"/>
      <c r="F69" s="145"/>
      <c r="G69" s="145"/>
      <c r="H69" s="145"/>
      <c r="I69" s="192">
        <f>SUM(I67:I68)</f>
        <v>120501.97</v>
      </c>
    </row>
    <row r="70" spans="1:12" ht="15" customHeight="1">
      <c r="A70" s="151"/>
      <c r="B70" s="151"/>
      <c r="C70" s="92" t="s">
        <v>0</v>
      </c>
      <c r="D70" s="151"/>
      <c r="E70" s="151"/>
      <c r="F70" s="147"/>
      <c r="G70" s="147"/>
      <c r="H70" s="147"/>
      <c r="I70" s="163">
        <v>8530.2900000000009</v>
      </c>
    </row>
    <row r="71" spans="1:12" ht="15" customHeight="1">
      <c r="A71" s="151"/>
      <c r="B71" s="141"/>
      <c r="C71" s="142" t="s">
        <v>16</v>
      </c>
      <c r="D71" s="141"/>
      <c r="E71" s="141"/>
      <c r="F71" s="145"/>
      <c r="G71" s="145"/>
      <c r="H71" s="145"/>
      <c r="I71" s="192">
        <f>SUM(I69:I70)</f>
        <v>129032.26</v>
      </c>
    </row>
    <row r="72" spans="1:12" ht="15" customHeight="1">
      <c r="A72" s="194"/>
      <c r="B72" s="194"/>
      <c r="C72" s="195" t="s">
        <v>12</v>
      </c>
      <c r="D72" s="194"/>
      <c r="E72" s="194"/>
      <c r="F72" s="163"/>
      <c r="G72" s="163"/>
      <c r="H72" s="163"/>
      <c r="I72" s="163">
        <f>I71*0.24</f>
        <v>30967.74</v>
      </c>
    </row>
    <row r="73" spans="1:12" s="119" customFormat="1" ht="15" customHeight="1">
      <c r="A73" s="21"/>
      <c r="B73" s="24"/>
      <c r="C73" s="30" t="s">
        <v>17</v>
      </c>
      <c r="D73" s="24"/>
      <c r="E73" s="24"/>
      <c r="F73" s="31"/>
      <c r="G73" s="31"/>
      <c r="H73" s="31"/>
      <c r="I73" s="31">
        <f>SUM(I71:I72)</f>
        <v>160000</v>
      </c>
    </row>
    <row r="74" spans="1:12" s="119" customFormat="1" ht="9.9499999999999993" customHeight="1">
      <c r="A74" s="120"/>
      <c r="B74" s="111"/>
      <c r="C74" s="111"/>
      <c r="D74" s="111"/>
      <c r="E74" s="111"/>
      <c r="F74" s="111"/>
      <c r="G74" s="111"/>
      <c r="H74" s="111"/>
      <c r="I74" s="111"/>
    </row>
    <row r="75" spans="1:12" s="64" customFormat="1" ht="15" customHeight="1">
      <c r="A75" s="65"/>
      <c r="B75" s="65"/>
      <c r="C75" s="9"/>
      <c r="D75" s="126" t="s">
        <v>31</v>
      </c>
      <c r="F75" s="66"/>
      <c r="H75" s="126" t="s">
        <v>30</v>
      </c>
      <c r="I75" s="196"/>
      <c r="K75" s="108"/>
    </row>
    <row r="76" spans="1:12" s="64" customFormat="1" ht="15" customHeight="1">
      <c r="A76" s="65"/>
      <c r="B76" s="197" t="s">
        <v>171</v>
      </c>
      <c r="D76" s="197" t="s">
        <v>171</v>
      </c>
      <c r="F76" s="66"/>
      <c r="H76" s="197" t="s">
        <v>171</v>
      </c>
      <c r="I76" s="197"/>
      <c r="L76" s="108"/>
    </row>
    <row r="77" spans="1:12" s="64" customFormat="1" ht="15" customHeight="1">
      <c r="A77" s="50"/>
      <c r="B77" s="196" t="s">
        <v>41</v>
      </c>
      <c r="D77" s="196" t="s">
        <v>91</v>
      </c>
      <c r="G77" s="196"/>
      <c r="H77" s="197" t="s">
        <v>165</v>
      </c>
      <c r="I77" s="196"/>
    </row>
    <row r="78" spans="1:12" s="64" customFormat="1" ht="15" customHeight="1">
      <c r="A78" s="50"/>
      <c r="B78" s="9"/>
      <c r="F78" s="66"/>
      <c r="G78" s="52"/>
      <c r="I78" s="52"/>
    </row>
    <row r="79" spans="1:12" s="64" customFormat="1" ht="15" customHeight="1">
      <c r="A79" s="50"/>
      <c r="B79" s="9"/>
      <c r="D79" s="51"/>
      <c r="F79" s="66"/>
      <c r="G79" s="52"/>
      <c r="I79" s="52"/>
    </row>
    <row r="80" spans="1:12" s="64" customFormat="1" ht="15" customHeight="1">
      <c r="A80" s="50"/>
      <c r="B80" s="196" t="s">
        <v>169</v>
      </c>
      <c r="D80" s="197" t="s">
        <v>86</v>
      </c>
      <c r="G80" s="197"/>
      <c r="H80" s="198" t="s">
        <v>13</v>
      </c>
      <c r="I80" s="197"/>
    </row>
    <row r="81" spans="1:9" s="64" customFormat="1" ht="15" customHeight="1">
      <c r="A81" s="50"/>
      <c r="B81" s="196" t="s">
        <v>170</v>
      </c>
      <c r="D81" s="198" t="s">
        <v>168</v>
      </c>
      <c r="G81" s="198"/>
      <c r="H81" s="198" t="s">
        <v>166</v>
      </c>
      <c r="I81" s="198"/>
    </row>
    <row r="82" spans="1:9" s="119" customFormat="1" ht="15" customHeight="1">
      <c r="A82" s="111"/>
      <c r="B82" s="111"/>
      <c r="C82" s="111"/>
      <c r="D82" s="111"/>
      <c r="E82" s="111"/>
      <c r="F82" s="111"/>
      <c r="G82" s="111"/>
      <c r="H82" s="111"/>
      <c r="I82" s="111"/>
    </row>
    <row r="83" spans="1:9" s="119" customFormat="1" ht="15" customHeight="1">
      <c r="A83" s="111"/>
      <c r="B83" s="111"/>
      <c r="C83" s="111"/>
      <c r="E83" s="114"/>
      <c r="F83" s="114"/>
      <c r="G83" s="111"/>
      <c r="H83" s="111"/>
      <c r="I83" s="111"/>
    </row>
    <row r="84" spans="1:9" s="119" customFormat="1" ht="15" customHeight="1">
      <c r="A84" s="111"/>
      <c r="B84" s="111"/>
      <c r="C84" s="111"/>
      <c r="E84" s="174"/>
      <c r="F84" s="174"/>
      <c r="G84" s="111"/>
      <c r="H84" s="111"/>
      <c r="I84" s="111"/>
    </row>
    <row r="85" spans="1:9" s="119" customFormat="1" ht="15" customHeight="1">
      <c r="A85" s="111"/>
      <c r="B85" s="111"/>
      <c r="C85" s="111"/>
      <c r="E85" s="174"/>
      <c r="F85" s="174"/>
      <c r="G85" s="111"/>
      <c r="H85" s="111"/>
      <c r="I85" s="111"/>
    </row>
    <row r="86" spans="1:9" s="119" customFormat="1" ht="15" customHeight="1">
      <c r="A86" s="111"/>
      <c r="B86" s="111"/>
      <c r="C86" s="111"/>
      <c r="E86" s="111"/>
      <c r="F86" s="111"/>
      <c r="G86" s="111"/>
      <c r="H86" s="111"/>
      <c r="I86" s="111"/>
    </row>
    <row r="87" spans="1:9" s="119" customFormat="1" ht="15" customHeight="1">
      <c r="A87" s="111"/>
      <c r="B87" s="111"/>
      <c r="C87" s="111"/>
      <c r="E87" s="111"/>
      <c r="F87" s="111"/>
      <c r="G87" s="111"/>
      <c r="H87" s="111"/>
      <c r="I87" s="111"/>
    </row>
    <row r="88" spans="1:9" ht="15" customHeight="1">
      <c r="E88" s="175"/>
      <c r="F88" s="175"/>
    </row>
    <row r="89" spans="1:9" ht="15" customHeight="1">
      <c r="E89" s="175"/>
      <c r="F89" s="175"/>
    </row>
  </sheetData>
  <mergeCells count="19">
    <mergeCell ref="H41:I41"/>
    <mergeCell ref="H13:I13"/>
    <mergeCell ref="A11:I11"/>
    <mergeCell ref="A12:I12"/>
    <mergeCell ref="A13:A14"/>
    <mergeCell ref="B13:B14"/>
    <mergeCell ref="C13:C14"/>
    <mergeCell ref="D13:D14"/>
    <mergeCell ref="E13:E14"/>
    <mergeCell ref="F8:G8"/>
    <mergeCell ref="A41:A42"/>
    <mergeCell ref="B41:B42"/>
    <mergeCell ref="C41:C42"/>
    <mergeCell ref="D41:D42"/>
    <mergeCell ref="E41:E42"/>
    <mergeCell ref="F41:F42"/>
    <mergeCell ref="G41:G42"/>
    <mergeCell ref="F13:F14"/>
    <mergeCell ref="G13:G14"/>
  </mergeCells>
  <pageMargins left="0.39370078740157483" right="0" top="0.39370078740157483" bottom="0.23622047244094491" header="0.19685039370078741" footer="0.19685039370078741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ΜΑΓΓΟΣ</vt:lpstr>
      <vt:lpstr>ΒΙΓΛΑ</vt:lpstr>
      <vt:lpstr>ΤΖΑΝΟΥΜΕΪΚΑ</vt:lpstr>
      <vt:lpstr>ΣΥΝΟΛΟ ΤΕΛΙΚΟ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 Dafnos</cp:lastModifiedBy>
  <cp:lastPrinted>2025-11-05T09:35:00Z</cp:lastPrinted>
  <dcterms:created xsi:type="dcterms:W3CDTF">2005-07-01T08:50:21Z</dcterms:created>
  <dcterms:modified xsi:type="dcterms:W3CDTF">2025-11-05T09:44:53Z</dcterms:modified>
</cp:coreProperties>
</file>